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355" windowHeight="8265" tabRatio="773" activeTab="1"/>
  </bookViews>
  <sheets>
    <sheet name="Party Totals" sheetId="1" r:id="rId1"/>
    <sheet name="Labour Seats" sheetId="2" r:id="rId2"/>
    <sheet name="Blank" sheetId="3" r:id="rId3"/>
    <sheet name="Ikaroa-Rawhiti" sheetId="4" r:id="rId4"/>
    <sheet name="Te Tai Tonga" sheetId="5" r:id="rId5"/>
    <sheet name="Te Tai Hauauru" sheetId="6" r:id="rId6"/>
    <sheet name="Hauraki-Waikato" sheetId="7" r:id="rId7"/>
    <sheet name="Tamaki Makaurau" sheetId="8" r:id="rId8"/>
    <sheet name="Te Tai Tokerau" sheetId="9" r:id="rId9"/>
    <sheet name="Te Atatu" sheetId="10" r:id="rId10"/>
    <sheet name="Mana" sheetId="11" r:id="rId11"/>
    <sheet name="Wigram" sheetId="12" r:id="rId12"/>
    <sheet name="Manurewa" sheetId="13" r:id="rId13"/>
    <sheet name="Mangere" sheetId="14" r:id="rId14"/>
    <sheet name="Kelston" sheetId="15" r:id="rId15"/>
    <sheet name="West Coast-Tasman" sheetId="16" r:id="rId16"/>
    <sheet name="Hutt South" sheetId="17" r:id="rId17"/>
    <sheet name="Palmerston North" sheetId="18" r:id="rId18"/>
    <sheet name="Rongotai" sheetId="19" r:id="rId19"/>
    <sheet name="Christchurch East" sheetId="20" r:id="rId20"/>
    <sheet name="Port Hills" sheetId="21" r:id="rId21"/>
    <sheet name="Rimutaka" sheetId="22" r:id="rId22"/>
    <sheet name="Wellington Central" sheetId="23" r:id="rId23"/>
    <sheet name="Mt Roskill" sheetId="24" r:id="rId24"/>
    <sheet name="New Lynn" sheetId="25" r:id="rId25"/>
    <sheet name="Mt Albert" sheetId="26" r:id="rId26"/>
    <sheet name="Napier" sheetId="27" r:id="rId27"/>
    <sheet name="Manukau East" sheetId="28" r:id="rId28"/>
    <sheet name="Dunedin North" sheetId="29" r:id="rId29"/>
    <sheet name="Dunedin South" sheetId="30" r:id="rId30"/>
  </sheets>
  <definedNames>
    <definedName name="LOST_VOTES">'Labour Seats'!$H$40</definedName>
  </definedNames>
  <calcPr fullCalcOnLoad="1"/>
</workbook>
</file>

<file path=xl/sharedStrings.xml><?xml version="1.0" encoding="utf-8"?>
<sst xmlns="http://schemas.openxmlformats.org/spreadsheetml/2006/main" count="5825" uniqueCount="435">
  <si>
    <t>Previous Electorate</t>
  </si>
  <si>
    <t>Electorate Index</t>
  </si>
  <si>
    <t>Next Electorate</t>
  </si>
  <si>
    <t>Parties</t>
  </si>
  <si>
    <t>Candidates</t>
  </si>
  <si>
    <t>New Zealand First Party</t>
  </si>
  <si>
    <t>BARR, Hugh</t>
  </si>
  <si>
    <t>NZF</t>
  </si>
  <si>
    <t>National Party</t>
  </si>
  <si>
    <t>FOSTER-BELL, Paul</t>
  </si>
  <si>
    <t>NAT</t>
  </si>
  <si>
    <t>Aotearoa Legalise Cannabis Party</t>
  </si>
  <si>
    <t>GREGORY, Alistair</t>
  </si>
  <si>
    <t>ALCP</t>
  </si>
  <si>
    <t>Conservative</t>
  </si>
  <si>
    <t>HOOPER, Brian</t>
  </si>
  <si>
    <t>CNSP</t>
  </si>
  <si>
    <t>KARENA PUHI, Huimaono Geoff</t>
  </si>
  <si>
    <t>IND</t>
  </si>
  <si>
    <t>Democrats for Social Credit</t>
  </si>
  <si>
    <t>KNUCKEY, James</t>
  </si>
  <si>
    <t>NZDSC</t>
  </si>
  <si>
    <t>Labour Party</t>
  </si>
  <si>
    <t>ROBERTSON, Grant</t>
  </si>
  <si>
    <t>LAB</t>
  </si>
  <si>
    <t>ROBINSON, Peter Franklin</t>
  </si>
  <si>
    <t>Green Party</t>
  </si>
  <si>
    <t>SHAW, James</t>
  </si>
  <si>
    <t>GP</t>
  </si>
  <si>
    <t>VALENTINE, Callum</t>
  </si>
  <si>
    <t>IP</t>
  </si>
  <si>
    <t>ACT New Zealand</t>
  </si>
  <si>
    <t>Ban1080</t>
  </si>
  <si>
    <t>Focus New Zealand</t>
  </si>
  <si>
    <t>Internet MANA</t>
  </si>
  <si>
    <t>NZ Independent Coalition</t>
  </si>
  <si>
    <t>The Civilian Party</t>
  </si>
  <si>
    <t>United Future</t>
  </si>
  <si>
    <t>Party Informals</t>
  </si>
  <si>
    <t>Candidate Informals</t>
  </si>
  <si>
    <t>TOTAL</t>
  </si>
  <si>
    <t xml:space="preserve"> </t>
  </si>
  <si>
    <t>Maori Party</t>
  </si>
  <si>
    <t>APPLEBY, Michael</t>
  </si>
  <si>
    <t>BOOMERT, Laurence</t>
  </si>
  <si>
    <t>NEP</t>
  </si>
  <si>
    <t>Alliance</t>
  </si>
  <si>
    <t>BUCHANAN, Kelly</t>
  </si>
  <si>
    <t>ALL</t>
  </si>
  <si>
    <t>CRAVEN, Ben</t>
  </si>
  <si>
    <t>Libertarianz</t>
  </si>
  <si>
    <t>CUTTING, Reagan</t>
  </si>
  <si>
    <t>LIB</t>
  </si>
  <si>
    <t>KARENA, Puhi</t>
  </si>
  <si>
    <t>RICKERBY, Gynn</t>
  </si>
  <si>
    <t>PIR</t>
  </si>
  <si>
    <t>Conservative Party</t>
  </si>
  <si>
    <t>STIPKOVITS, Paul</t>
  </si>
  <si>
    <t>WHITTINGTON, Stephen</t>
  </si>
  <si>
    <t>ACT</t>
  </si>
  <si>
    <t>Mana</t>
  </si>
  <si>
    <t>Error</t>
  </si>
  <si>
    <t>Sub-total</t>
  </si>
  <si>
    <t>2014 C</t>
  </si>
  <si>
    <t>2011 C</t>
  </si>
  <si>
    <t>2014 P</t>
  </si>
  <si>
    <t>2011 P</t>
  </si>
  <si>
    <t>ARDERN, Jacinda</t>
  </si>
  <si>
    <t xml:space="preserve">List Seat </t>
  </si>
  <si>
    <t>CLARK, David</t>
  </si>
  <si>
    <t>COSGROVE, Clayton</t>
  </si>
  <si>
    <t>CUNLIFFE, David</t>
  </si>
  <si>
    <t>CURRAN, Clare</t>
  </si>
  <si>
    <t>DAVIS, Kelvin</t>
  </si>
  <si>
    <t>DYSON, Ruth</t>
  </si>
  <si>
    <t>FAAFOI, Kris</t>
  </si>
  <si>
    <t>GOFF, Phil</t>
  </si>
  <si>
    <t>HENARE, Peeni</t>
  </si>
  <si>
    <t>HIPKINS, Chris</t>
  </si>
  <si>
    <t>KING, Annette</t>
  </si>
  <si>
    <t>LEES-GALLOWAY, Iain</t>
  </si>
  <si>
    <t>LITTLE, Andrew</t>
  </si>
  <si>
    <t>MAHUTA, Nanaia</t>
  </si>
  <si>
    <t>MALLARD, Trevor</t>
  </si>
  <si>
    <t>MORONEY, Sue</t>
  </si>
  <si>
    <t>NASH, Stuart</t>
  </si>
  <si>
    <t>O'CONNOR, Damien Peter</t>
  </si>
  <si>
    <t>PARKER, David</t>
  </si>
  <si>
    <t>RURAWHE, Adrian</t>
  </si>
  <si>
    <t>SALESA, Jenny</t>
  </si>
  <si>
    <t>SEPULONI, Carmel</t>
  </si>
  <si>
    <t>SHEARER, David</t>
  </si>
  <si>
    <t>SIO, Sua William</t>
  </si>
  <si>
    <t>TIRIKATENE, Rino</t>
  </si>
  <si>
    <t>TWYFORD, Phil</t>
  </si>
  <si>
    <t>WALL, Louisa Hareruia</t>
  </si>
  <si>
    <t>WHAITIRI, Meka</t>
  </si>
  <si>
    <t>WILLIAMS, Poto</t>
  </si>
  <si>
    <t>WOODS, Megan</t>
  </si>
  <si>
    <t>BINDRA, Mahesh</t>
  </si>
  <si>
    <t>BLUE, Jackie</t>
  </si>
  <si>
    <t>BROWN, Patrick</t>
  </si>
  <si>
    <t>CL</t>
  </si>
  <si>
    <t>GENTER, Julie Anne</t>
  </si>
  <si>
    <t>HEWLETT, Jasmin</t>
  </si>
  <si>
    <t>KEY, Feleti</t>
  </si>
  <si>
    <t>MOCKRIDGE, Bryan</t>
  </si>
  <si>
    <t>UFNZ</t>
  </si>
  <si>
    <t>NAND, Pratima</t>
  </si>
  <si>
    <t>http://www.electionresults.govt.nz/electionresults_2014/electorate-28.html</t>
  </si>
  <si>
    <t>COATES, Barry</t>
  </si>
  <si>
    <t>DAVIE, Paul</t>
  </si>
  <si>
    <t>MINTO, John</t>
  </si>
  <si>
    <t>MANA</t>
  </si>
  <si>
    <t>PARMAR, Parmjeet</t>
  </si>
  <si>
    <t>Phil Goff</t>
  </si>
  <si>
    <t>Grant Robertson</t>
  </si>
  <si>
    <t>http://www.electionresults.govt.nz/electionresults_2014/electorate-60.html</t>
  </si>
  <si>
    <t>David Cunliffe</t>
  </si>
  <si>
    <t>GROSER, Tim</t>
  </si>
  <si>
    <t>LEITCH, Andrew</t>
  </si>
  <si>
    <t>ROGERS, Daniel</t>
  </si>
  <si>
    <t>TAYLOR, Steve</t>
  </si>
  <si>
    <t>BAILEY, Ivan</t>
  </si>
  <si>
    <t>DAVIDSON, Sean</t>
  </si>
  <si>
    <t>STEINIJANS, Barbara</t>
  </si>
  <si>
    <t>TOMS, Saffron</t>
  </si>
  <si>
    <t>CAROLAN, Joe</t>
  </si>
  <si>
    <t>ELLEY, Jeanette</t>
  </si>
  <si>
    <t>FERGUSSON, Tommy</t>
  </si>
  <si>
    <t>JOHNSON, Jeffrey</t>
  </si>
  <si>
    <t>LEE, Melissa</t>
  </si>
  <si>
    <t>VAN DEN HEUVEL, Anthony Joseph</t>
  </si>
  <si>
    <t>HR</t>
  </si>
  <si>
    <t>WACKROW, Michael</t>
  </si>
  <si>
    <t>BOYLE, Stephen</t>
  </si>
  <si>
    <t>CLENDON, David</t>
  </si>
  <si>
    <t>POCHING, Frank</t>
  </si>
  <si>
    <t>David Shearer</t>
  </si>
  <si>
    <t>Stats</t>
  </si>
  <si>
    <t>Cand Vote</t>
  </si>
  <si>
    <t>Party/Cand</t>
  </si>
  <si>
    <t>Party</t>
  </si>
  <si>
    <t>Votes</t>
  </si>
  <si>
    <t>Electorate</t>
  </si>
  <si>
    <t>Seats</t>
  </si>
  <si>
    <t>List</t>
  </si>
  <si>
    <t>Total</t>
  </si>
  <si>
    <t>Flow</t>
  </si>
  <si>
    <t>Napier</t>
  </si>
  <si>
    <t>Stuart Nash</t>
  </si>
  <si>
    <t>BAILEY, Paul</t>
  </si>
  <si>
    <t>McVICAR, Garth</t>
  </si>
  <si>
    <t>O'NEILL, Mary</t>
  </si>
  <si>
    <t>PULFORD, Barry</t>
  </si>
  <si>
    <t>WALFORD, Wayne</t>
  </si>
  <si>
    <t>BAILEY, Paul Edward</t>
  </si>
  <si>
    <t>BROWN, Roy</t>
  </si>
  <si>
    <t>ORMOND, John</t>
  </si>
  <si>
    <t>PAUL, Rod</t>
  </si>
  <si>
    <t>TREMAIN, Chris</t>
  </si>
  <si>
    <t>BAKSHI, Kanwal</t>
  </si>
  <si>
    <t>LOLE-TAYLOR, Asenati</t>
  </si>
  <si>
    <t>PERINPANAYAGAM, Umesh</t>
  </si>
  <si>
    <t>TAUKOLO, Vili M</t>
  </si>
  <si>
    <t>TRINDER, Joe</t>
  </si>
  <si>
    <t>VERMUNT, Annalucia</t>
  </si>
  <si>
    <t>Jenny Salesa</t>
  </si>
  <si>
    <t>BAKSHI, Kanwaljit Singh</t>
  </si>
  <si>
    <t>COGGAN, Felicity</t>
  </si>
  <si>
    <t>MACFARLANE, Jonathan</t>
  </si>
  <si>
    <t>NAEA, Frank John</t>
  </si>
  <si>
    <t>ROBERTSON, Ross</t>
  </si>
  <si>
    <t>TAYLOR, Asenati</t>
  </si>
  <si>
    <t>DALEY, Jonathan</t>
  </si>
  <si>
    <t>GRAAMANS, Adrian Daegal</t>
  </si>
  <si>
    <t>GRAY, Abe</t>
  </si>
  <si>
    <t>LUSBY, Stan</t>
  </si>
  <si>
    <t>MOWAT, Miriam</t>
  </si>
  <si>
    <t>STEWART, Rob</t>
  </si>
  <si>
    <t>TUREI, Metiria</t>
  </si>
  <si>
    <t>WOODHOUSE, Michael</t>
  </si>
  <si>
    <t>BILLOT, Victor</t>
  </si>
  <si>
    <t>CRAWFORD, Julian Lloyd</t>
  </si>
  <si>
    <t>GEORGE, Pete</t>
  </si>
  <si>
    <t>McCALLUM, Guy</t>
  </si>
  <si>
    <t>NOBLE, Jeremy</t>
  </si>
  <si>
    <t>2014 Party</t>
  </si>
  <si>
    <t>2011 Party</t>
  </si>
  <si>
    <t>David Clark</t>
  </si>
  <si>
    <t>CRAWFORD, Julian</t>
  </si>
  <si>
    <t>GALLAGHER, Shane</t>
  </si>
  <si>
    <t>KERR, Cindy</t>
  </si>
  <si>
    <t>LEPINE, Andrew</t>
  </si>
  <si>
    <t>NICHOLLS, Colin William</t>
  </si>
  <si>
    <t>VOIGHT, Warren</t>
  </si>
  <si>
    <t>WALKER, Hamish</t>
  </si>
  <si>
    <t>HANNAH, Kimberly</t>
  </si>
  <si>
    <t>HAYES, Joanne</t>
  </si>
  <si>
    <t>MURRAY, Kay</t>
  </si>
  <si>
    <t>RATANA, Randall</t>
  </si>
  <si>
    <t>WANSINK, Robert</t>
  </si>
  <si>
    <t>RATC</t>
  </si>
  <si>
    <t>Clare Curran</t>
  </si>
  <si>
    <t>BURSTON, Joseph</t>
  </si>
  <si>
    <t>CARTER, David</t>
  </si>
  <si>
    <t>O'ROURKE, Denis</t>
  </si>
  <si>
    <t>RUSSELL, Geoff</t>
  </si>
  <si>
    <t>BROSNAN, Chris</t>
  </si>
  <si>
    <t>GRIBBEN, Gary J</t>
  </si>
  <si>
    <t>KORAKO, Nuk</t>
  </si>
  <si>
    <t>SAGE, Eugenie</t>
  </si>
  <si>
    <t>HOLDEN, Lewis</t>
  </si>
  <si>
    <t>HUNT, Aaron</t>
  </si>
  <si>
    <t>LYNCH, Philip Michael</t>
  </si>
  <si>
    <t>RUTHVEN, Susanne</t>
  </si>
  <si>
    <t>COURTENAY, Alwyn</t>
  </si>
  <si>
    <t>FLETCHER, Jonathan</t>
  </si>
  <si>
    <t>WOODLEY, Tane</t>
  </si>
  <si>
    <t>BAKER, Leighton</t>
  </si>
  <si>
    <t>HAYES, Jo</t>
  </si>
  <si>
    <t>MATAKI, Tania</t>
  </si>
  <si>
    <t>MAOR</t>
  </si>
  <si>
    <t>MATHERS, Mojo</t>
  </si>
  <si>
    <t>PARK, Sam</t>
  </si>
  <si>
    <t>WILKINSON, Robert</t>
  </si>
  <si>
    <t>BRITNELL, Michael</t>
  </si>
  <si>
    <t>DALZIEL, Lianne</t>
  </si>
  <si>
    <t>GILMORE, Aaron</t>
  </si>
  <si>
    <t>MILLER, Johnny</t>
  </si>
  <si>
    <t>New Lynn</t>
  </si>
  <si>
    <t>A1</t>
  </si>
  <si>
    <t>G4</t>
  </si>
  <si>
    <t>G24</t>
  </si>
  <si>
    <t>Dunedin North</t>
  </si>
  <si>
    <t>Dunedin South</t>
  </si>
  <si>
    <t>Te Tai Tokerau</t>
  </si>
  <si>
    <t>Port Hills</t>
  </si>
  <si>
    <t>Mt Roskill</t>
  </si>
  <si>
    <t>Tamaki Makaurau</t>
  </si>
  <si>
    <t>Rimutaka</t>
  </si>
  <si>
    <t>Rongotai</t>
  </si>
  <si>
    <t>Palmerston North</t>
  </si>
  <si>
    <t>Hauraki-Waikato</t>
  </si>
  <si>
    <t>Hutt South</t>
  </si>
  <si>
    <t>West Coast-Tasman</t>
  </si>
  <si>
    <t>Wellington Central</t>
  </si>
  <si>
    <t>Te Tai Hauauru</t>
  </si>
  <si>
    <t>Manukau East</t>
  </si>
  <si>
    <t>Kelston</t>
  </si>
  <si>
    <t>Mt Albert</t>
  </si>
  <si>
    <t>Mangere</t>
  </si>
  <si>
    <t>Te Tai Tonga</t>
  </si>
  <si>
    <t>Te Atatu</t>
  </si>
  <si>
    <t>Manurewa</t>
  </si>
  <si>
    <t>Ikaroa-Rawhiti</t>
  </si>
  <si>
    <t>Christchurch East</t>
  </si>
  <si>
    <t>Wigram</t>
  </si>
  <si>
    <t>Candidate</t>
  </si>
  <si>
    <t>CARTER, Aaron</t>
  </si>
  <si>
    <t>CLI</t>
  </si>
  <si>
    <t>EUSOFF, Sultan</t>
  </si>
  <si>
    <t>FINLAYSON, Christopher</t>
  </si>
  <si>
    <t>NORMAN, Russel</t>
  </si>
  <si>
    <t>OVERTON, John</t>
  </si>
  <si>
    <t>PRF</t>
  </si>
  <si>
    <t>PARETUTANGANUI-TAMATI, Ariana</t>
  </si>
  <si>
    <t>PIERSON, Brent</t>
  </si>
  <si>
    <t>RICHARDS, Don</t>
  </si>
  <si>
    <t>WELSH, Bruce</t>
  </si>
  <si>
    <t>LATIMER, Joel</t>
  </si>
  <si>
    <t>RICKUS, Aroha</t>
  </si>
  <si>
    <t>Annette King</t>
  </si>
  <si>
    <t>Ruth Dyson</t>
  </si>
  <si>
    <t>Chris Hipkins</t>
  </si>
  <si>
    <t>Iain Lees-Galloway</t>
  </si>
  <si>
    <t>BALL, Darroch</t>
  </si>
  <si>
    <t>FARVID, Pani</t>
  </si>
  <si>
    <t>NAYLOR, Jono</t>
  </si>
  <si>
    <t>PEARCE, Mark</t>
  </si>
  <si>
    <t>HAPETA, Leonie</t>
  </si>
  <si>
    <t>MARQUET, Andrew</t>
  </si>
  <si>
    <t>STRATTON, Daniel</t>
  </si>
  <si>
    <t>TUCKER, Corrina</t>
  </si>
  <si>
    <t>Poto Williams</t>
  </si>
  <si>
    <t>BISHOP, Chris</t>
  </si>
  <si>
    <t>COPELAND, Gordon</t>
  </si>
  <si>
    <t>O'SULLIVAN, Grae</t>
  </si>
  <si>
    <t>PAJAK, Jan</t>
  </si>
  <si>
    <t>PARORO, Mataroa</t>
  </si>
  <si>
    <t>STONYER, Dave</t>
  </si>
  <si>
    <t>WALKER, Holly</t>
  </si>
  <si>
    <t>Trevor Mallard</t>
  </si>
  <si>
    <t>EADDY, Rob</t>
  </si>
  <si>
    <t>QUINN, Paul</t>
  </si>
  <si>
    <t>SPEIRS, Alex</t>
  </si>
  <si>
    <t>MFP</t>
  </si>
  <si>
    <t>HAGUE, Kevin</t>
  </si>
  <si>
    <t>HOLLEY, Claire Margaret</t>
  </si>
  <si>
    <t>PUGH, Maureen</t>
  </si>
  <si>
    <t>SALTER, Pete</t>
  </si>
  <si>
    <t>BAN</t>
  </si>
  <si>
    <t>WILKINSON, Steven</t>
  </si>
  <si>
    <t>AUCHINVOLE, Chris</t>
  </si>
  <si>
    <t>BIRCHFIELD, Allan</t>
  </si>
  <si>
    <t>GRAF, Clyde</t>
  </si>
  <si>
    <t>HOLLEY, Claire</t>
  </si>
  <si>
    <t>O'CONNOR, Damien</t>
  </si>
  <si>
    <t>TERRY, Robert</t>
  </si>
  <si>
    <t>ANYP</t>
  </si>
  <si>
    <t>Damien O'Connor</t>
  </si>
  <si>
    <t>DEGIA-PALA, Anne</t>
  </si>
  <si>
    <t>HAYCOCK, Bruce</t>
  </si>
  <si>
    <t>IRWIN, Ruth</t>
  </si>
  <si>
    <t>LYE, Jeff</t>
  </si>
  <si>
    <t>PENK, Christopher</t>
  </si>
  <si>
    <t>SAMI, Roshni</t>
  </si>
  <si>
    <t>SOMMER, Paul</t>
  </si>
  <si>
    <t>WOOLSTON, Jason</t>
  </si>
  <si>
    <t>Carmel Sepuloni</t>
  </si>
  <si>
    <t>New electorate</t>
  </si>
  <si>
    <t>PAPALI'I, James</t>
  </si>
  <si>
    <t>SAAFI, Edward</t>
  </si>
  <si>
    <t>STRICKSON-PUA, Muamua Sofi</t>
  </si>
  <si>
    <t>TURNER, Misa Fia</t>
  </si>
  <si>
    <t>COSTELLO, Casey</t>
  </si>
  <si>
    <t>GAGAMOE, Fa'avae</t>
  </si>
  <si>
    <t>HAUITI, Claudette</t>
  </si>
  <si>
    <t>ILALIO, Taliaoa Oliva</t>
  </si>
  <si>
    <t>PAPALI'I, Lauaki James</t>
  </si>
  <si>
    <t>ROSS, Todd</t>
  </si>
  <si>
    <t>Sua William Sio</t>
  </si>
  <si>
    <t>BHANA, Raewyn</t>
  </si>
  <si>
    <t>BROWN, Simeon</t>
  </si>
  <si>
    <t>DAINTY, Yvonne</t>
  </si>
  <si>
    <t>HALL, John H</t>
  </si>
  <si>
    <t>IKILEI, Elliot Ewen Pasione</t>
  </si>
  <si>
    <t>TUPOU, Trish</t>
  </si>
  <si>
    <t>ADDIS, Richard</t>
  </si>
  <si>
    <t>CALDER, Cam</t>
  </si>
  <si>
    <t>COOPER, Richard Shortland</t>
  </si>
  <si>
    <t>HALL, John</t>
  </si>
  <si>
    <t>PETERSON, David</t>
  </si>
  <si>
    <t>WALL, Louisa</t>
  </si>
  <si>
    <t>Louisa Hareruia Wall</t>
  </si>
  <si>
    <t>GRIEVE, Shaun</t>
  </si>
  <si>
    <t>HANSEN, Tubby</t>
  </si>
  <si>
    <t>NZEE</t>
  </si>
  <si>
    <t>McCLINTOCK, Lois</t>
  </si>
  <si>
    <t>PETERS, Mark</t>
  </si>
  <si>
    <t>PHILLIPS, Te Whe</t>
  </si>
  <si>
    <t>RING, John</t>
  </si>
  <si>
    <t>VARLEY, Karl</t>
  </si>
  <si>
    <t>WESLEY, Richard</t>
  </si>
  <si>
    <t>CAMPBELL, Kevin</t>
  </si>
  <si>
    <t>COLLINS, Sam</t>
  </si>
  <si>
    <t>GASKIN, Ian Camden</t>
  </si>
  <si>
    <t>McTAGUE, Geoffrey</t>
  </si>
  <si>
    <t>Megan Woods</t>
  </si>
  <si>
    <t>BARRY, Roy</t>
  </si>
  <si>
    <t>ENGLAND, Ron</t>
  </si>
  <si>
    <t>GOODE, Richard</t>
  </si>
  <si>
    <t>LOGIE, Jan</t>
  </si>
  <si>
    <t>PARATA, Hekia</t>
  </si>
  <si>
    <t>Kris Faafoi</t>
  </si>
  <si>
    <t>WARREN, Michael</t>
  </si>
  <si>
    <t>FLETCHER, Stephen</t>
  </si>
  <si>
    <t>McDERMOTT, Adrian</t>
  </si>
  <si>
    <t>NGARO, Alfred</t>
  </si>
  <si>
    <t>O'ROURKE, Paddy</t>
  </si>
  <si>
    <t>STEWART, Gary</t>
  </si>
  <si>
    <t>YONG, Chris</t>
  </si>
  <si>
    <t>COSTELLO, Dominic</t>
  </si>
  <si>
    <t>HENARE, Tau</t>
  </si>
  <si>
    <t>LIU, Cynthia</t>
  </si>
  <si>
    <t>Phil Twyford</t>
  </si>
  <si>
    <t>DEARLOVE, Clinton</t>
  </si>
  <si>
    <t>HARAWIRA, Hone</t>
  </si>
  <si>
    <t>PAENGA, Te Hira</t>
  </si>
  <si>
    <t>HARAWIRA, Hone Pani Tamati Waka Nene</t>
  </si>
  <si>
    <t>HERBERT, Maki</t>
  </si>
  <si>
    <t>SHORTLAND, Waihoroi</t>
  </si>
  <si>
    <t>Kelvin Davis</t>
  </si>
  <si>
    <t>DAVIDSON, Marama</t>
  </si>
  <si>
    <t>HARRISON, Raewyn</t>
  </si>
  <si>
    <t>McLEAN, Rangi</t>
  </si>
  <si>
    <t>PENE, Kereama</t>
  </si>
  <si>
    <t>CURTIS, Mikaere</t>
  </si>
  <si>
    <t>JONES, Shane</t>
  </si>
  <si>
    <t>SHARPLES, Pita</t>
  </si>
  <si>
    <t>Peeni Henare</t>
  </si>
  <si>
    <t>CULLEN, Susan</t>
  </si>
  <si>
    <t>GREENSILL, Angeline Ngahina</t>
  </si>
  <si>
    <t>GREENSILL, Angeline</t>
  </si>
  <si>
    <t>KARAMAENE, Te Ariki</t>
  </si>
  <si>
    <t>NI</t>
  </si>
  <si>
    <t>MATAKI, Tau Bruce</t>
  </si>
  <si>
    <t>Nanaia Mahuta</t>
  </si>
  <si>
    <t>McDONALD, Jack Tautokai</t>
  </si>
  <si>
    <t>McKENZIE, Chris</t>
  </si>
  <si>
    <t>WINIATA, Jordan</t>
  </si>
  <si>
    <t>PEKE-MASON, Soraya Waiata</t>
  </si>
  <si>
    <t>TIMUTIMU, Frederick</t>
  </si>
  <si>
    <t>TURIA, Tariana</t>
  </si>
  <si>
    <t>WAITAI-RAPANA, Jennifer</t>
  </si>
  <si>
    <t>WILSON, Robert Piriniha</t>
  </si>
  <si>
    <t>NZSP</t>
  </si>
  <si>
    <t>Adrian Rurawhe</t>
  </si>
  <si>
    <t>BEYER, Georgina</t>
  </si>
  <si>
    <t>BUTTON, Ngaire</t>
  </si>
  <si>
    <t>KINGI, Emma-Jane Mihaere</t>
  </si>
  <si>
    <t>LANGSBURY, Dora Roimata</t>
  </si>
  <si>
    <t>TAMATI, Hahona Rakiraki</t>
  </si>
  <si>
    <t>KATENE, Rahui</t>
  </si>
  <si>
    <t>Rino Tirikatene</t>
  </si>
  <si>
    <t>EDEN, Cathryn</t>
  </si>
  <si>
    <t>FOX, Marama</t>
  </si>
  <si>
    <t>KANI, Henare</t>
  </si>
  <si>
    <t>NIKORA, Te Hamua</t>
  </si>
  <si>
    <t>ROSE, Vicky</t>
  </si>
  <si>
    <t>EXP</t>
  </si>
  <si>
    <t>Meka Whaitiri</t>
  </si>
  <si>
    <t>HOROMIA, Parekura</t>
  </si>
  <si>
    <t>McCLUTCHIE, Tawhai</t>
  </si>
  <si>
    <t>RAIHANIA, Na</t>
  </si>
  <si>
    <t>WAIRAU, Maurice</t>
  </si>
  <si>
    <t>Diff Party Share</t>
  </si>
  <si>
    <t>C4</t>
  </si>
  <si>
    <t>G23</t>
  </si>
  <si>
    <t>2014 Cand</t>
  </si>
  <si>
    <t>Lost votes</t>
  </si>
  <si>
    <t xml:space="preserve">Lost </t>
  </si>
  <si>
    <t>Shoulda</t>
  </si>
  <si>
    <t>Been</t>
  </si>
  <si>
    <t>Party / Cand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</si>
</sst>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10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10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L4" sqref="L4"/>
    </sheetView>
  </sheetViews>
  <sheetFormatPr defaultColWidth="9.140625" defaultRowHeight="12.75"/>
  <cols>
    <col min="1" max="1" width="29.8515625" style="0" bestFit="1" customWidth="1"/>
  </cols>
  <sheetData>
    <row r="1" spans="1:9" ht="12.75">
      <c r="A1" t="s">
        <v>142</v>
      </c>
      <c r="B1" t="s">
        <v>142</v>
      </c>
      <c r="D1" t="s">
        <v>144</v>
      </c>
      <c r="E1" t="s">
        <v>146</v>
      </c>
      <c r="F1" t="s">
        <v>147</v>
      </c>
      <c r="H1" t="s">
        <v>431</v>
      </c>
      <c r="I1" t="s">
        <v>432</v>
      </c>
    </row>
    <row r="2" spans="2:9" ht="12.75">
      <c r="B2" t="s">
        <v>143</v>
      </c>
      <c r="D2" t="s">
        <v>145</v>
      </c>
      <c r="E2" t="s">
        <v>145</v>
      </c>
      <c r="F2" t="s">
        <v>145</v>
      </c>
      <c r="H2" t="s">
        <v>143</v>
      </c>
      <c r="I2" t="s">
        <v>433</v>
      </c>
    </row>
    <row r="3" spans="1:6" ht="12.75">
      <c r="A3" t="s">
        <v>8</v>
      </c>
      <c r="B3" s="1">
        <v>1010464</v>
      </c>
      <c r="C3" s="4">
        <f>B3/B$18</f>
        <v>0.48056210410473155</v>
      </c>
      <c r="D3">
        <v>41</v>
      </c>
      <c r="E3">
        <v>20</v>
      </c>
      <c r="F3">
        <v>61</v>
      </c>
    </row>
    <row r="4" spans="1:10" ht="12.75">
      <c r="A4" t="s">
        <v>22</v>
      </c>
      <c r="B4" s="1">
        <v>519146</v>
      </c>
      <c r="C4" s="4">
        <f aca="true" t="shared" si="0" ref="C4:C17">B4/B$18</f>
        <v>0.24689834976560765</v>
      </c>
      <c r="D4">
        <v>27</v>
      </c>
      <c r="E4">
        <v>5</v>
      </c>
      <c r="F4">
        <v>32</v>
      </c>
      <c r="H4">
        <f>LOST_VOTES</f>
        <v>114945</v>
      </c>
      <c r="I4" s="1">
        <f>B4+H4</f>
        <v>634091</v>
      </c>
      <c r="J4" s="4">
        <f>I4/B$18</f>
        <v>0.30156453387144255</v>
      </c>
    </row>
    <row r="5" spans="1:6" ht="12.75">
      <c r="A5" t="s">
        <v>26</v>
      </c>
      <c r="B5" s="1">
        <v>210764</v>
      </c>
      <c r="C5" s="4">
        <f t="shared" si="0"/>
        <v>0.10023631847302787</v>
      </c>
      <c r="D5">
        <v>0</v>
      </c>
      <c r="E5">
        <v>13</v>
      </c>
      <c r="F5">
        <v>13</v>
      </c>
    </row>
    <row r="6" spans="1:6" ht="12.75">
      <c r="A6" t="s">
        <v>5</v>
      </c>
      <c r="B6" s="1">
        <v>186031</v>
      </c>
      <c r="C6" s="4">
        <f t="shared" si="0"/>
        <v>0.08847366040621667</v>
      </c>
      <c r="D6">
        <v>0</v>
      </c>
      <c r="E6">
        <v>11</v>
      </c>
      <c r="F6">
        <v>11</v>
      </c>
    </row>
    <row r="7" spans="1:6" ht="12.75">
      <c r="A7" t="s">
        <v>42</v>
      </c>
      <c r="B7" s="1">
        <v>27074</v>
      </c>
      <c r="C7" s="4">
        <f t="shared" si="0"/>
        <v>0.012876003901704071</v>
      </c>
      <c r="D7">
        <v>1</v>
      </c>
      <c r="E7">
        <v>1</v>
      </c>
      <c r="F7">
        <v>2</v>
      </c>
    </row>
    <row r="8" spans="1:6" ht="12.75">
      <c r="A8" t="s">
        <v>31</v>
      </c>
      <c r="B8" s="1">
        <v>14510</v>
      </c>
      <c r="C8" s="4">
        <f t="shared" si="0"/>
        <v>0.006900746716913868</v>
      </c>
      <c r="D8">
        <v>1</v>
      </c>
      <c r="E8">
        <v>0</v>
      </c>
      <c r="F8">
        <v>1</v>
      </c>
    </row>
    <row r="9" spans="1:6" ht="12.75">
      <c r="A9" t="s">
        <v>37</v>
      </c>
      <c r="B9" s="1">
        <v>4533</v>
      </c>
      <c r="C9" s="4">
        <f t="shared" si="0"/>
        <v>0.0021558294188677163</v>
      </c>
      <c r="D9">
        <v>1</v>
      </c>
      <c r="E9">
        <v>0</v>
      </c>
      <c r="F9">
        <v>1</v>
      </c>
    </row>
    <row r="10" spans="1:6" ht="12.75">
      <c r="A10" t="s">
        <v>14</v>
      </c>
      <c r="B10" s="1">
        <v>86616</v>
      </c>
      <c r="C10" s="4">
        <f t="shared" si="0"/>
        <v>0.0411933203054591</v>
      </c>
      <c r="D10">
        <v>0</v>
      </c>
      <c r="E10">
        <v>0</v>
      </c>
      <c r="F10">
        <v>0</v>
      </c>
    </row>
    <row r="11" spans="1:6" ht="12.75">
      <c r="A11" t="s">
        <v>34</v>
      </c>
      <c r="B11" s="1">
        <v>26539</v>
      </c>
      <c r="C11" s="4">
        <f t="shared" si="0"/>
        <v>0.012621565618206557</v>
      </c>
      <c r="D11">
        <v>0</v>
      </c>
      <c r="E11">
        <v>0</v>
      </c>
      <c r="F11">
        <v>0</v>
      </c>
    </row>
    <row r="12" spans="1:6" ht="12.75">
      <c r="A12" t="s">
        <v>11</v>
      </c>
      <c r="B12" s="1">
        <v>8539</v>
      </c>
      <c r="C12" s="4">
        <f t="shared" si="0"/>
        <v>0.004061025238850966</v>
      </c>
      <c r="D12">
        <v>0</v>
      </c>
      <c r="E12">
        <v>0</v>
      </c>
      <c r="F12">
        <v>0</v>
      </c>
    </row>
    <row r="13" spans="1:6" ht="12.75">
      <c r="A13" t="s">
        <v>32</v>
      </c>
      <c r="B13" s="1">
        <v>4368</v>
      </c>
      <c r="C13" s="4">
        <f t="shared" si="0"/>
        <v>0.0020773577987236234</v>
      </c>
      <c r="D13">
        <v>0</v>
      </c>
      <c r="E13">
        <v>0</v>
      </c>
      <c r="F13">
        <v>0</v>
      </c>
    </row>
    <row r="14" spans="1:6" ht="12.75">
      <c r="A14" t="s">
        <v>19</v>
      </c>
      <c r="B14" s="1">
        <v>1609</v>
      </c>
      <c r="C14" s="4">
        <f t="shared" si="0"/>
        <v>0.0007652171927990637</v>
      </c>
      <c r="D14">
        <v>0</v>
      </c>
      <c r="E14">
        <v>0</v>
      </c>
      <c r="F14">
        <v>0</v>
      </c>
    </row>
    <row r="15" spans="1:6" ht="12.75">
      <c r="A15" t="s">
        <v>36</v>
      </c>
      <c r="B15">
        <v>906</v>
      </c>
      <c r="C15" s="4">
        <f t="shared" si="0"/>
        <v>0.00043088053242756473</v>
      </c>
      <c r="D15">
        <v>0</v>
      </c>
      <c r="E15">
        <v>0</v>
      </c>
      <c r="F15">
        <v>0</v>
      </c>
    </row>
    <row r="16" spans="1:6" ht="12.75">
      <c r="A16" t="s">
        <v>35</v>
      </c>
      <c r="B16">
        <v>895</v>
      </c>
      <c r="C16" s="4">
        <f t="shared" si="0"/>
        <v>0.0004256490910846252</v>
      </c>
      <c r="D16">
        <v>0</v>
      </c>
      <c r="E16">
        <v>0</v>
      </c>
      <c r="F16">
        <v>0</v>
      </c>
    </row>
    <row r="17" spans="1:6" ht="12.75">
      <c r="A17" t="s">
        <v>33</v>
      </c>
      <c r="B17">
        <v>677</v>
      </c>
      <c r="C17" s="4">
        <f t="shared" si="0"/>
        <v>0.0003219714353790964</v>
      </c>
      <c r="D17">
        <v>0</v>
      </c>
      <c r="E17">
        <v>0</v>
      </c>
      <c r="F17">
        <v>0</v>
      </c>
    </row>
    <row r="18" spans="1:6" ht="12.75">
      <c r="A18" t="s">
        <v>41</v>
      </c>
      <c r="B18" s="1">
        <f>SUM(B3:B17)</f>
        <v>2102671</v>
      </c>
      <c r="C18" s="4">
        <f>SUM(C3:C17)</f>
        <v>1</v>
      </c>
      <c r="D18">
        <f>SUM(D3:D17)</f>
        <v>71</v>
      </c>
      <c r="E18">
        <f>SUM(E3:E17)</f>
        <v>50</v>
      </c>
      <c r="F18">
        <f>SUM(F3:F17)</f>
        <v>121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375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12077</v>
      </c>
      <c r="D3">
        <f aca="true" t="shared" si="1" ref="D3:D22">IF(ISERROR(VLOOKUP($B3,H$28:I$103,2,FALSE)),0,VLOOKUP($B3,H$28:I$103,2,FALSE))</f>
        <v>12701</v>
      </c>
      <c r="E3" s="4">
        <f aca="true" t="shared" si="2" ref="E3:E22">C3/C$22</f>
        <v>0.4189184501717021</v>
      </c>
      <c r="F3" s="4">
        <f aca="true" t="shared" si="3" ref="F3:F22">D3/D$22</f>
        <v>0.407200795101151</v>
      </c>
      <c r="G3" s="4">
        <f aca="true" t="shared" si="4" ref="G3:G21">E3-F3</f>
        <v>0.011717655070551114</v>
      </c>
      <c r="H3" s="4">
        <f>IF(G3&gt;0.001,G3,"")</f>
        <v>0.011717655070551114</v>
      </c>
    </row>
    <row r="4" spans="1:8" ht="12.75">
      <c r="A4" t="s">
        <v>22</v>
      </c>
      <c r="B4" t="s">
        <v>22</v>
      </c>
      <c r="C4">
        <f t="shared" si="0"/>
        <v>9832</v>
      </c>
      <c r="D4">
        <f t="shared" si="1"/>
        <v>11999</v>
      </c>
      <c r="E4" s="4">
        <f t="shared" si="2"/>
        <v>0.34104547504249194</v>
      </c>
      <c r="F4" s="4">
        <f t="shared" si="3"/>
        <v>0.38469430284376904</v>
      </c>
      <c r="G4" s="4">
        <f t="shared" si="4"/>
        <v>-0.0436488278012771</v>
      </c>
      <c r="H4" s="4">
        <f>G4</f>
        <v>-0.0436488278012771</v>
      </c>
    </row>
    <row r="5" spans="1:8" ht="12.75">
      <c r="A5" t="s">
        <v>26</v>
      </c>
      <c r="B5" t="s">
        <v>26</v>
      </c>
      <c r="C5">
        <f t="shared" si="0"/>
        <v>2228</v>
      </c>
      <c r="D5">
        <f t="shared" si="1"/>
        <v>2231</v>
      </c>
      <c r="E5" s="4">
        <f t="shared" si="2"/>
        <v>0.07728329113045891</v>
      </c>
      <c r="F5" s="4">
        <f t="shared" si="3"/>
        <v>0.07152704305729217</v>
      </c>
      <c r="G5" s="4">
        <f t="shared" si="4"/>
        <v>0.005756248073166742</v>
      </c>
      <c r="H5" s="4">
        <f aca="true" t="shared" si="5" ref="H5:H21">IF(G5&gt;0.001,G5,"")</f>
        <v>0.005756248073166742</v>
      </c>
    </row>
    <row r="6" spans="1:8" ht="12.75">
      <c r="A6" t="s">
        <v>5</v>
      </c>
      <c r="B6" t="s">
        <v>5</v>
      </c>
      <c r="C6">
        <f t="shared" si="0"/>
        <v>2428</v>
      </c>
      <c r="D6">
        <f t="shared" si="1"/>
        <v>2081</v>
      </c>
      <c r="E6" s="4">
        <f t="shared" si="2"/>
        <v>0.08422074993929723</v>
      </c>
      <c r="F6" s="4">
        <f t="shared" si="3"/>
        <v>0.06671796351511654</v>
      </c>
      <c r="G6" s="4">
        <f t="shared" si="4"/>
        <v>0.017502786424180697</v>
      </c>
      <c r="H6" s="4">
        <f t="shared" si="5"/>
        <v>0.017502786424180697</v>
      </c>
    </row>
    <row r="7" spans="1:8" ht="12.75">
      <c r="A7" t="s">
        <v>42</v>
      </c>
      <c r="B7" t="s">
        <v>42</v>
      </c>
      <c r="C7">
        <f t="shared" si="0"/>
        <v>107</v>
      </c>
      <c r="D7">
        <f t="shared" si="1"/>
        <v>193</v>
      </c>
      <c r="E7" s="4">
        <f t="shared" si="2"/>
        <v>0.0037115404627285024</v>
      </c>
      <c r="F7" s="4">
        <f t="shared" si="3"/>
        <v>0.006187682344265974</v>
      </c>
      <c r="G7" s="4">
        <f t="shared" si="4"/>
        <v>-0.0024761418815374718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399</v>
      </c>
      <c r="D8">
        <f t="shared" si="1"/>
        <v>271</v>
      </c>
      <c r="E8" s="4">
        <f t="shared" si="2"/>
        <v>0.013840230323632453</v>
      </c>
      <c r="F8" s="4">
        <f t="shared" si="3"/>
        <v>0.008688403706197301</v>
      </c>
      <c r="G8" s="4">
        <f t="shared" si="4"/>
        <v>0.005151826617435152</v>
      </c>
      <c r="H8" s="4">
        <f t="shared" si="5"/>
        <v>0.005151826617435152</v>
      </c>
    </row>
    <row r="9" spans="1:8" ht="12.75">
      <c r="A9" t="s">
        <v>37</v>
      </c>
      <c r="B9" t="s">
        <v>37</v>
      </c>
      <c r="C9">
        <f t="shared" si="0"/>
        <v>43</v>
      </c>
      <c r="D9">
        <f t="shared" si="1"/>
        <v>121</v>
      </c>
      <c r="E9" s="4">
        <f t="shared" si="2"/>
        <v>0.0014915536439002394</v>
      </c>
      <c r="F9" s="4">
        <f t="shared" si="3"/>
        <v>0.003879324164021673</v>
      </c>
      <c r="G9" s="4">
        <f t="shared" si="4"/>
        <v>-0.0023877705201214338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1121</v>
      </c>
      <c r="D10">
        <f t="shared" si="1"/>
        <v>851</v>
      </c>
      <c r="E10" s="4">
        <f t="shared" si="2"/>
        <v>0.038884456623538795</v>
      </c>
      <c r="F10" s="4">
        <f t="shared" si="3"/>
        <v>0.027283511269276393</v>
      </c>
      <c r="G10" s="4">
        <f t="shared" si="4"/>
        <v>0.011600945354262402</v>
      </c>
      <c r="H10" s="4">
        <f t="shared" si="5"/>
        <v>0.011600945354262402</v>
      </c>
    </row>
    <row r="11" spans="1:8" ht="12.75">
      <c r="A11" t="s">
        <v>34</v>
      </c>
      <c r="B11" t="s">
        <v>60</v>
      </c>
      <c r="C11">
        <f t="shared" si="0"/>
        <v>269</v>
      </c>
      <c r="D11">
        <f t="shared" si="1"/>
        <v>159</v>
      </c>
      <c r="E11" s="4">
        <f t="shared" si="2"/>
        <v>0.009330882097887544</v>
      </c>
      <c r="F11" s="4">
        <f t="shared" si="3"/>
        <v>0.005097624314706165</v>
      </c>
      <c r="G11" s="4">
        <f t="shared" si="4"/>
        <v>0.004233257783181379</v>
      </c>
      <c r="H11" s="4">
        <f t="shared" si="5"/>
        <v>0.004233257783181379</v>
      </c>
    </row>
    <row r="12" spans="1:8" ht="12.75">
      <c r="A12" t="s">
        <v>11</v>
      </c>
      <c r="B12" t="s">
        <v>11</v>
      </c>
      <c r="C12">
        <f t="shared" si="0"/>
        <v>93</v>
      </c>
      <c r="D12">
        <f t="shared" si="1"/>
        <v>169</v>
      </c>
      <c r="E12" s="4">
        <f t="shared" si="2"/>
        <v>0.00322591834610982</v>
      </c>
      <c r="F12" s="4">
        <f t="shared" si="3"/>
        <v>0.005418229617517874</v>
      </c>
      <c r="G12" s="4">
        <f t="shared" si="4"/>
        <v>-0.0021923112714080538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10</v>
      </c>
      <c r="D13">
        <f t="shared" si="1"/>
        <v>0</v>
      </c>
      <c r="E13" s="4">
        <f t="shared" si="2"/>
        <v>0.00034687294044191615</v>
      </c>
      <c r="F13" s="4">
        <f t="shared" si="3"/>
        <v>0</v>
      </c>
      <c r="G13" s="4">
        <f t="shared" si="4"/>
        <v>0.00034687294044191615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8</v>
      </c>
      <c r="D14">
        <f t="shared" si="1"/>
        <v>21</v>
      </c>
      <c r="E14" s="4">
        <f t="shared" si="2"/>
        <v>0.0002774983523535329</v>
      </c>
      <c r="F14" s="4">
        <f t="shared" si="3"/>
        <v>0.0006732711359045878</v>
      </c>
      <c r="G14" s="4">
        <f t="shared" si="4"/>
        <v>-0.00039577278355105495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4</v>
      </c>
      <c r="D15">
        <f t="shared" si="1"/>
        <v>0</v>
      </c>
      <c r="E15" s="4">
        <f t="shared" si="2"/>
        <v>0.00013874917617676645</v>
      </c>
      <c r="F15" s="4">
        <f t="shared" si="3"/>
        <v>0</v>
      </c>
      <c r="G15" s="4">
        <f t="shared" si="4"/>
        <v>0.00013874917617676645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12</v>
      </c>
      <c r="D16">
        <f t="shared" si="1"/>
        <v>0</v>
      </c>
      <c r="E16" s="4">
        <f t="shared" si="2"/>
        <v>0.00041624752853029935</v>
      </c>
      <c r="F16" s="4">
        <f t="shared" si="3"/>
        <v>0</v>
      </c>
      <c r="G16" s="4">
        <f t="shared" si="4"/>
        <v>0.00041624752853029935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0</v>
      </c>
      <c r="D17">
        <f t="shared" si="1"/>
        <v>0</v>
      </c>
      <c r="E17" s="4">
        <f t="shared" si="2"/>
        <v>0</v>
      </c>
      <c r="F17" s="4">
        <f t="shared" si="3"/>
        <v>0</v>
      </c>
      <c r="G17" s="4">
        <f t="shared" si="4"/>
        <v>0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14</v>
      </c>
      <c r="E18" s="4">
        <f t="shared" si="2"/>
        <v>0</v>
      </c>
      <c r="F18" s="4">
        <f t="shared" si="3"/>
        <v>0.0004488474239363919</v>
      </c>
      <c r="G18" s="4">
        <f t="shared" si="4"/>
        <v>-0.0004488474239363919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24</v>
      </c>
      <c r="E19" s="4">
        <f t="shared" si="2"/>
        <v>0</v>
      </c>
      <c r="F19" s="4">
        <f t="shared" si="3"/>
        <v>0.0007694527267481004</v>
      </c>
      <c r="G19" s="4">
        <f t="shared" si="4"/>
        <v>-0.0007694527267481004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198</v>
      </c>
      <c r="D21">
        <f t="shared" si="1"/>
        <v>356</v>
      </c>
      <c r="E21" s="4">
        <f t="shared" si="2"/>
        <v>0.006868084220749939</v>
      </c>
      <c r="F21" s="4">
        <f t="shared" si="3"/>
        <v>0.011413548780096823</v>
      </c>
      <c r="G21" s="4">
        <f t="shared" si="4"/>
        <v>-0.004545464559346884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28829</v>
      </c>
      <c r="D22">
        <f t="shared" si="1"/>
        <v>31191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28829</v>
      </c>
      <c r="D23" s="2">
        <f>SUM(D3:D21)</f>
        <v>31191</v>
      </c>
      <c r="E23" s="5"/>
      <c r="F23" s="5"/>
      <c r="G23" s="5">
        <f>VLOOKUP("LAB",E27:F45,2,FALSE)</f>
        <v>13829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0.7109697013522308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31</v>
      </c>
      <c r="B28">
        <v>399</v>
      </c>
      <c r="C28" t="s">
        <v>41</v>
      </c>
      <c r="D28" t="s">
        <v>366</v>
      </c>
      <c r="E28" t="s">
        <v>59</v>
      </c>
      <c r="F28">
        <v>348</v>
      </c>
      <c r="H28" t="s">
        <v>31</v>
      </c>
      <c r="I28">
        <v>271</v>
      </c>
      <c r="J28" t="s">
        <v>41</v>
      </c>
      <c r="K28" t="s">
        <v>372</v>
      </c>
      <c r="L28" t="s">
        <v>59</v>
      </c>
      <c r="M28">
        <v>308</v>
      </c>
    </row>
    <row r="29" spans="1:13" ht="12.75">
      <c r="A29" t="s">
        <v>11</v>
      </c>
      <c r="B29">
        <v>93</v>
      </c>
      <c r="C29" t="s">
        <v>41</v>
      </c>
      <c r="D29" t="s">
        <v>367</v>
      </c>
      <c r="E29" t="s">
        <v>13</v>
      </c>
      <c r="F29">
        <v>267</v>
      </c>
      <c r="H29" t="s">
        <v>8</v>
      </c>
      <c r="I29" s="1">
        <v>12701</v>
      </c>
      <c r="J29" t="s">
        <v>41</v>
      </c>
      <c r="K29" t="s">
        <v>373</v>
      </c>
      <c r="L29" t="s">
        <v>10</v>
      </c>
      <c r="M29" s="1">
        <v>10444</v>
      </c>
    </row>
    <row r="30" spans="1:13" ht="12.75">
      <c r="A30" t="s">
        <v>8</v>
      </c>
      <c r="B30" s="1">
        <v>12077</v>
      </c>
      <c r="C30" t="s">
        <v>41</v>
      </c>
      <c r="D30" t="s">
        <v>368</v>
      </c>
      <c r="E30" t="s">
        <v>10</v>
      </c>
      <c r="F30" s="1">
        <v>11569</v>
      </c>
      <c r="H30" t="s">
        <v>56</v>
      </c>
      <c r="I30">
        <v>851</v>
      </c>
      <c r="J30" t="s">
        <v>41</v>
      </c>
      <c r="K30" t="s">
        <v>374</v>
      </c>
      <c r="L30" t="s">
        <v>16</v>
      </c>
      <c r="M30" s="1">
        <v>1106</v>
      </c>
    </row>
    <row r="31" spans="1:13" ht="12.75">
      <c r="A31" t="s">
        <v>14</v>
      </c>
      <c r="B31" s="1">
        <v>1121</v>
      </c>
      <c r="C31" t="s">
        <v>41</v>
      </c>
      <c r="D31" t="s">
        <v>369</v>
      </c>
      <c r="E31" t="s">
        <v>16</v>
      </c>
      <c r="F31">
        <v>866</v>
      </c>
      <c r="H31" t="s">
        <v>26</v>
      </c>
      <c r="I31" s="1">
        <v>2231</v>
      </c>
      <c r="J31" t="s">
        <v>41</v>
      </c>
      <c r="K31" t="s">
        <v>370</v>
      </c>
      <c r="L31" t="s">
        <v>28</v>
      </c>
      <c r="M31" s="1">
        <v>1744</v>
      </c>
    </row>
    <row r="32" spans="1:13" ht="12.75">
      <c r="A32" t="s">
        <v>26</v>
      </c>
      <c r="B32" s="1">
        <v>2228</v>
      </c>
      <c r="C32" t="s">
        <v>41</v>
      </c>
      <c r="D32" t="s">
        <v>370</v>
      </c>
      <c r="E32" t="s">
        <v>28</v>
      </c>
      <c r="F32" s="1">
        <v>1337</v>
      </c>
      <c r="H32" t="s">
        <v>22</v>
      </c>
      <c r="I32" s="1">
        <v>11999</v>
      </c>
      <c r="J32" t="s">
        <v>41</v>
      </c>
      <c r="K32" t="s">
        <v>94</v>
      </c>
      <c r="L32" t="s">
        <v>24</v>
      </c>
      <c r="M32" s="1">
        <v>15860</v>
      </c>
    </row>
    <row r="33" spans="1:13" ht="12.75">
      <c r="A33" t="s">
        <v>22</v>
      </c>
      <c r="B33" s="1">
        <v>9832</v>
      </c>
      <c r="C33" t="s">
        <v>41</v>
      </c>
      <c r="D33" t="s">
        <v>94</v>
      </c>
      <c r="E33" t="s">
        <v>24</v>
      </c>
      <c r="F33" s="1">
        <v>13829</v>
      </c>
      <c r="H33" t="s">
        <v>46</v>
      </c>
      <c r="I33">
        <v>24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41</v>
      </c>
      <c r="B34" t="s">
        <v>41</v>
      </c>
      <c r="C34" t="s">
        <v>41</v>
      </c>
      <c r="D34" t="s">
        <v>371</v>
      </c>
      <c r="E34" t="s">
        <v>30</v>
      </c>
      <c r="F34">
        <v>231</v>
      </c>
      <c r="H34" t="s">
        <v>11</v>
      </c>
      <c r="I34">
        <v>169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10</v>
      </c>
      <c r="C35" t="s">
        <v>41</v>
      </c>
      <c r="D35" t="s">
        <v>41</v>
      </c>
      <c r="E35" t="s">
        <v>41</v>
      </c>
      <c r="F35" t="s">
        <v>41</v>
      </c>
      <c r="H35" t="s">
        <v>19</v>
      </c>
      <c r="I35">
        <v>21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8</v>
      </c>
      <c r="C36" t="s">
        <v>41</v>
      </c>
      <c r="D36" t="s">
        <v>41</v>
      </c>
      <c r="E36" t="s">
        <v>41</v>
      </c>
      <c r="F36" t="s">
        <v>41</v>
      </c>
      <c r="H36" t="s">
        <v>50</v>
      </c>
      <c r="I36">
        <v>14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0</v>
      </c>
      <c r="C37" t="s">
        <v>41</v>
      </c>
      <c r="D37" t="s">
        <v>41</v>
      </c>
      <c r="E37" t="s">
        <v>41</v>
      </c>
      <c r="F37" t="s">
        <v>41</v>
      </c>
      <c r="H37" t="s">
        <v>60</v>
      </c>
      <c r="I37">
        <v>159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269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193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107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2081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2428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121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12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356</v>
      </c>
      <c r="J41" t="s">
        <v>41</v>
      </c>
      <c r="K41" t="s">
        <v>39</v>
      </c>
      <c r="L41" t="s">
        <v>41</v>
      </c>
      <c r="M41" s="1">
        <v>1067</v>
      </c>
    </row>
    <row r="42" spans="1:13" ht="12.75">
      <c r="A42" t="s">
        <v>36</v>
      </c>
      <c r="B42">
        <v>4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31191</v>
      </c>
      <c r="J42" t="s">
        <v>41</v>
      </c>
      <c r="K42" t="s">
        <v>40</v>
      </c>
      <c r="L42" t="s">
        <v>41</v>
      </c>
      <c r="M42" s="1">
        <v>30529</v>
      </c>
    </row>
    <row r="43" spans="1:6" ht="12.75">
      <c r="A43" t="s">
        <v>37</v>
      </c>
      <c r="B43">
        <v>43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198</v>
      </c>
      <c r="C45" t="s">
        <v>41</v>
      </c>
      <c r="D45" t="s">
        <v>39</v>
      </c>
      <c r="E45" t="s">
        <v>41</v>
      </c>
      <c r="F45">
        <v>384</v>
      </c>
    </row>
    <row r="46" spans="1:6" ht="12.75">
      <c r="A46" t="s">
        <v>40</v>
      </c>
      <c r="B46" s="1">
        <v>28829</v>
      </c>
      <c r="C46" t="s">
        <v>41</v>
      </c>
      <c r="D46" t="s">
        <v>40</v>
      </c>
      <c r="E46" t="s">
        <v>41</v>
      </c>
      <c r="F46" s="1">
        <v>28831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14" sqref="N14"/>
    </sheetView>
  </sheetViews>
  <sheetFormatPr defaultColWidth="9.140625" defaultRowHeight="12.75"/>
  <sheetData>
    <row r="1" ht="12.75">
      <c r="A1" t="s">
        <v>364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13327</v>
      </c>
      <c r="D3">
        <f aca="true" t="shared" si="1" ref="D3:D22">IF(ISERROR(VLOOKUP($B3,H$28:I$103,2,FALSE)),0,VLOOKUP($B3,H$28:I$103,2,FALSE))</f>
        <v>13754</v>
      </c>
      <c r="E3" s="4">
        <f aca="true" t="shared" si="2" ref="E3:E22">C3/C$22</f>
        <v>0.41428082936989025</v>
      </c>
      <c r="F3" s="4">
        <f aca="true" t="shared" si="3" ref="F3:F22">D3/D$22</f>
        <v>0.39522988505747125</v>
      </c>
      <c r="G3" s="4">
        <f aca="true" t="shared" si="4" ref="G3:G21">E3-F3</f>
        <v>0.019050944312418994</v>
      </c>
      <c r="H3" s="4">
        <f>IF(G3&gt;0.001,G3,"")</f>
        <v>0.019050944312418994</v>
      </c>
    </row>
    <row r="4" spans="1:8" ht="12.75">
      <c r="A4" t="s">
        <v>22</v>
      </c>
      <c r="B4" t="s">
        <v>22</v>
      </c>
      <c r="C4">
        <f t="shared" si="0"/>
        <v>10818</v>
      </c>
      <c r="D4">
        <f t="shared" si="1"/>
        <v>12999</v>
      </c>
      <c r="E4" s="4">
        <f t="shared" si="2"/>
        <v>0.336286486990581</v>
      </c>
      <c r="F4" s="4">
        <f t="shared" si="3"/>
        <v>0.37353448275862067</v>
      </c>
      <c r="G4" s="4">
        <f t="shared" si="4"/>
        <v>-0.037247995768039666</v>
      </c>
      <c r="H4" s="4">
        <f>G4</f>
        <v>-0.037247995768039666</v>
      </c>
    </row>
    <row r="5" spans="1:8" ht="12.75">
      <c r="A5" t="s">
        <v>26</v>
      </c>
      <c r="B5" t="s">
        <v>26</v>
      </c>
      <c r="C5">
        <f t="shared" si="0"/>
        <v>3944</v>
      </c>
      <c r="D5">
        <f t="shared" si="1"/>
        <v>4398</v>
      </c>
      <c r="E5" s="4">
        <f t="shared" si="2"/>
        <v>0.12260250551773447</v>
      </c>
      <c r="F5" s="4">
        <f t="shared" si="3"/>
        <v>0.12637931034482758</v>
      </c>
      <c r="G5" s="4">
        <f t="shared" si="4"/>
        <v>-0.003776804827093111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2248</v>
      </c>
      <c r="D6">
        <f t="shared" si="1"/>
        <v>1667</v>
      </c>
      <c r="E6" s="4">
        <f t="shared" si="2"/>
        <v>0.06988094127887096</v>
      </c>
      <c r="F6" s="4">
        <f t="shared" si="3"/>
        <v>0.04790229885057471</v>
      </c>
      <c r="G6" s="4">
        <f t="shared" si="4"/>
        <v>0.021978642428296245</v>
      </c>
      <c r="H6" s="4">
        <f t="shared" si="5"/>
        <v>0.021978642428296245</v>
      </c>
    </row>
    <row r="7" spans="1:8" ht="12.75">
      <c r="A7" t="s">
        <v>42</v>
      </c>
      <c r="B7" t="s">
        <v>42</v>
      </c>
      <c r="C7">
        <f t="shared" si="0"/>
        <v>179</v>
      </c>
      <c r="D7">
        <f t="shared" si="1"/>
        <v>227</v>
      </c>
      <c r="E7" s="4">
        <f t="shared" si="2"/>
        <v>0.005564363206814013</v>
      </c>
      <c r="F7" s="4">
        <f t="shared" si="3"/>
        <v>0.006522988505747127</v>
      </c>
      <c r="G7" s="4">
        <f t="shared" si="4"/>
        <v>-0.0009586252989331138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75</v>
      </c>
      <c r="D8">
        <f t="shared" si="1"/>
        <v>163</v>
      </c>
      <c r="E8" s="4">
        <f t="shared" si="2"/>
        <v>0.0023314370978271006</v>
      </c>
      <c r="F8" s="4">
        <f t="shared" si="3"/>
        <v>0.004683908045977012</v>
      </c>
      <c r="G8" s="4">
        <f t="shared" si="4"/>
        <v>-0.002352470948149911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89</v>
      </c>
      <c r="D9">
        <f t="shared" si="1"/>
        <v>234</v>
      </c>
      <c r="E9" s="4">
        <f t="shared" si="2"/>
        <v>0.0027666386894214926</v>
      </c>
      <c r="F9" s="4">
        <f t="shared" si="3"/>
        <v>0.006724137931034483</v>
      </c>
      <c r="G9" s="4">
        <f t="shared" si="4"/>
        <v>-0.00395749924161299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883</v>
      </c>
      <c r="D10">
        <f t="shared" si="1"/>
        <v>604</v>
      </c>
      <c r="E10" s="4">
        <f t="shared" si="2"/>
        <v>0.02744878609841773</v>
      </c>
      <c r="F10" s="4">
        <f t="shared" si="3"/>
        <v>0.01735632183908046</v>
      </c>
      <c r="G10" s="4">
        <f t="shared" si="4"/>
        <v>0.010092464259337273</v>
      </c>
      <c r="H10" s="4">
        <f t="shared" si="5"/>
        <v>0.010092464259337273</v>
      </c>
    </row>
    <row r="11" spans="1:8" ht="12.75">
      <c r="A11" t="s">
        <v>34</v>
      </c>
      <c r="B11" t="s">
        <v>60</v>
      </c>
      <c r="C11">
        <f t="shared" si="0"/>
        <v>278</v>
      </c>
      <c r="D11">
        <f t="shared" si="1"/>
        <v>165</v>
      </c>
      <c r="E11" s="4">
        <f t="shared" si="2"/>
        <v>0.008641860175945787</v>
      </c>
      <c r="F11" s="4">
        <f t="shared" si="3"/>
        <v>0.0047413793103448275</v>
      </c>
      <c r="G11" s="4">
        <f t="shared" si="4"/>
        <v>0.0039004808656009594</v>
      </c>
      <c r="H11" s="4">
        <f t="shared" si="5"/>
        <v>0.0039004808656009594</v>
      </c>
    </row>
    <row r="12" spans="1:8" ht="12.75">
      <c r="A12" t="s">
        <v>11</v>
      </c>
      <c r="B12" t="s">
        <v>11</v>
      </c>
      <c r="C12">
        <f t="shared" si="0"/>
        <v>121</v>
      </c>
      <c r="D12">
        <f t="shared" si="1"/>
        <v>168</v>
      </c>
      <c r="E12" s="4">
        <f t="shared" si="2"/>
        <v>0.003761385184494389</v>
      </c>
      <c r="F12" s="4">
        <f t="shared" si="3"/>
        <v>0.004827586206896552</v>
      </c>
      <c r="G12" s="4">
        <f t="shared" si="4"/>
        <v>-0.0010662010224021632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19</v>
      </c>
      <c r="D13">
        <f t="shared" si="1"/>
        <v>0</v>
      </c>
      <c r="E13" s="4">
        <f t="shared" si="2"/>
        <v>0.0005906307314495322</v>
      </c>
      <c r="F13" s="4">
        <f t="shared" si="3"/>
        <v>0</v>
      </c>
      <c r="G13" s="4">
        <f t="shared" si="4"/>
        <v>0.0005906307314495322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22</v>
      </c>
      <c r="D14">
        <f t="shared" si="1"/>
        <v>10</v>
      </c>
      <c r="E14" s="4">
        <f t="shared" si="2"/>
        <v>0.0006838882153626162</v>
      </c>
      <c r="F14" s="4">
        <f t="shared" si="3"/>
        <v>0.00028735632183908046</v>
      </c>
      <c r="G14" s="4">
        <f t="shared" si="4"/>
        <v>0.00039653189352353575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28</v>
      </c>
      <c r="D15">
        <f t="shared" si="1"/>
        <v>0</v>
      </c>
      <c r="E15" s="4">
        <f t="shared" si="2"/>
        <v>0.0008704031831887842</v>
      </c>
      <c r="F15" s="4">
        <f t="shared" si="3"/>
        <v>0</v>
      </c>
      <c r="G15" s="4">
        <f t="shared" si="4"/>
        <v>0.0008704031831887842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3</v>
      </c>
      <c r="D16">
        <f t="shared" si="1"/>
        <v>0</v>
      </c>
      <c r="E16" s="4">
        <f t="shared" si="2"/>
        <v>9.325748391308402E-05</v>
      </c>
      <c r="F16" s="4">
        <f t="shared" si="3"/>
        <v>0</v>
      </c>
      <c r="G16" s="4">
        <f t="shared" si="4"/>
        <v>9.325748391308402E-05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3</v>
      </c>
      <c r="D17">
        <f t="shared" si="1"/>
        <v>0</v>
      </c>
      <c r="E17" s="4">
        <f t="shared" si="2"/>
        <v>9.325748391308402E-05</v>
      </c>
      <c r="F17" s="4">
        <f t="shared" si="3"/>
        <v>0</v>
      </c>
      <c r="G17" s="4">
        <f t="shared" si="4"/>
        <v>9.325748391308402E-05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20</v>
      </c>
      <c r="E18" s="4">
        <f t="shared" si="2"/>
        <v>0</v>
      </c>
      <c r="F18" s="4">
        <f t="shared" si="3"/>
        <v>0.0005747126436781609</v>
      </c>
      <c r="G18" s="4">
        <f t="shared" si="4"/>
        <v>-0.0005747126436781609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16</v>
      </c>
      <c r="E19" s="4">
        <f t="shared" si="2"/>
        <v>0</v>
      </c>
      <c r="F19" s="4">
        <f t="shared" si="3"/>
        <v>0.0004597701149425287</v>
      </c>
      <c r="G19" s="4">
        <f t="shared" si="4"/>
        <v>-0.0004597701149425287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132</v>
      </c>
      <c r="D21">
        <f t="shared" si="1"/>
        <v>375</v>
      </c>
      <c r="E21" s="4">
        <f t="shared" si="2"/>
        <v>0.004103329292175697</v>
      </c>
      <c r="F21" s="4">
        <f t="shared" si="3"/>
        <v>0.010775862068965518</v>
      </c>
      <c r="G21" s="4">
        <f t="shared" si="4"/>
        <v>-0.006672532776789821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32169</v>
      </c>
      <c r="D22">
        <f t="shared" si="1"/>
        <v>34800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32169</v>
      </c>
      <c r="D23" s="2">
        <f>SUM(D3:D21)</f>
        <v>34800</v>
      </c>
      <c r="E23" s="5"/>
      <c r="F23" s="5"/>
      <c r="G23" s="5">
        <f>VLOOKUP("LAB",E27:F45,2,FALSE)</f>
        <v>17363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0.6230490122674653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14</v>
      </c>
      <c r="B28">
        <v>883</v>
      </c>
      <c r="C28" t="s">
        <v>41</v>
      </c>
      <c r="D28" t="s">
        <v>359</v>
      </c>
      <c r="E28" t="s">
        <v>16</v>
      </c>
      <c r="F28">
        <v>886</v>
      </c>
      <c r="H28" t="s">
        <v>22</v>
      </c>
      <c r="I28" s="1">
        <v>12999</v>
      </c>
      <c r="J28" t="s">
        <v>41</v>
      </c>
      <c r="K28" t="s">
        <v>75</v>
      </c>
      <c r="L28" t="s">
        <v>24</v>
      </c>
      <c r="M28" s="1">
        <v>16323</v>
      </c>
    </row>
    <row r="29" spans="1:13" ht="12.75">
      <c r="A29" t="s">
        <v>19</v>
      </c>
      <c r="B29">
        <v>22</v>
      </c>
      <c r="C29" t="s">
        <v>41</v>
      </c>
      <c r="D29" t="s">
        <v>360</v>
      </c>
      <c r="E29" t="s">
        <v>21</v>
      </c>
      <c r="F29">
        <v>87</v>
      </c>
      <c r="H29" t="s">
        <v>11</v>
      </c>
      <c r="I29">
        <v>168</v>
      </c>
      <c r="J29" t="s">
        <v>41</v>
      </c>
      <c r="K29" t="s">
        <v>361</v>
      </c>
      <c r="L29" t="s">
        <v>13</v>
      </c>
      <c r="M29">
        <v>332</v>
      </c>
    </row>
    <row r="30" spans="1:13" ht="12.75">
      <c r="A30" t="s">
        <v>22</v>
      </c>
      <c r="B30" s="1">
        <v>10818</v>
      </c>
      <c r="C30" t="s">
        <v>41</v>
      </c>
      <c r="D30" t="s">
        <v>75</v>
      </c>
      <c r="E30" t="s">
        <v>24</v>
      </c>
      <c r="F30" s="1">
        <v>17363</v>
      </c>
      <c r="H30" t="s">
        <v>26</v>
      </c>
      <c r="I30" s="1">
        <v>4398</v>
      </c>
      <c r="J30" t="s">
        <v>41</v>
      </c>
      <c r="K30" t="s">
        <v>362</v>
      </c>
      <c r="L30" t="s">
        <v>28</v>
      </c>
      <c r="M30" s="1">
        <v>2652</v>
      </c>
    </row>
    <row r="31" spans="1:13" ht="12.75">
      <c r="A31" t="s">
        <v>11</v>
      </c>
      <c r="B31">
        <v>121</v>
      </c>
      <c r="C31" t="s">
        <v>41</v>
      </c>
      <c r="D31" t="s">
        <v>361</v>
      </c>
      <c r="E31" t="s">
        <v>13</v>
      </c>
      <c r="F31">
        <v>332</v>
      </c>
      <c r="H31" t="s">
        <v>8</v>
      </c>
      <c r="I31" s="1">
        <v>13754</v>
      </c>
      <c r="J31" t="s">
        <v>41</v>
      </c>
      <c r="K31" t="s">
        <v>363</v>
      </c>
      <c r="L31" t="s">
        <v>10</v>
      </c>
      <c r="M31" s="1">
        <v>14093</v>
      </c>
    </row>
    <row r="32" spans="1:13" ht="12.75">
      <c r="A32" t="s">
        <v>26</v>
      </c>
      <c r="B32" s="1">
        <v>3944</v>
      </c>
      <c r="C32" t="s">
        <v>41</v>
      </c>
      <c r="D32" t="s">
        <v>362</v>
      </c>
      <c r="E32" t="s">
        <v>28</v>
      </c>
      <c r="F32" s="1">
        <v>2574</v>
      </c>
      <c r="H32" t="s">
        <v>31</v>
      </c>
      <c r="I32">
        <v>163</v>
      </c>
      <c r="J32" t="s">
        <v>41</v>
      </c>
      <c r="K32" t="s">
        <v>365</v>
      </c>
      <c r="L32" t="s">
        <v>59</v>
      </c>
      <c r="M32">
        <v>182</v>
      </c>
    </row>
    <row r="33" spans="1:13" ht="12.75">
      <c r="A33" t="s">
        <v>8</v>
      </c>
      <c r="B33" s="1">
        <v>13327</v>
      </c>
      <c r="C33" t="s">
        <v>41</v>
      </c>
      <c r="D33" t="s">
        <v>363</v>
      </c>
      <c r="E33" t="s">
        <v>10</v>
      </c>
      <c r="F33" s="1">
        <v>10578</v>
      </c>
      <c r="H33" t="s">
        <v>46</v>
      </c>
      <c r="I33">
        <v>16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31</v>
      </c>
      <c r="B34">
        <v>75</v>
      </c>
      <c r="C34" t="s">
        <v>41</v>
      </c>
      <c r="D34" t="s">
        <v>41</v>
      </c>
      <c r="E34" t="s">
        <v>41</v>
      </c>
      <c r="F34" t="s">
        <v>41</v>
      </c>
      <c r="H34" t="s">
        <v>56</v>
      </c>
      <c r="I34">
        <v>604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19</v>
      </c>
      <c r="C35" t="s">
        <v>41</v>
      </c>
      <c r="D35" t="s">
        <v>41</v>
      </c>
      <c r="E35" t="s">
        <v>41</v>
      </c>
      <c r="F35" t="s">
        <v>41</v>
      </c>
      <c r="H35" t="s">
        <v>19</v>
      </c>
      <c r="I35">
        <v>10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33</v>
      </c>
      <c r="B36">
        <v>3</v>
      </c>
      <c r="C36" t="s">
        <v>41</v>
      </c>
      <c r="D36" t="s">
        <v>41</v>
      </c>
      <c r="E36" t="s">
        <v>41</v>
      </c>
      <c r="F36" t="s">
        <v>41</v>
      </c>
      <c r="H36" t="s">
        <v>50</v>
      </c>
      <c r="I36">
        <v>20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34</v>
      </c>
      <c r="B37">
        <v>278</v>
      </c>
      <c r="C37" t="s">
        <v>41</v>
      </c>
      <c r="D37" t="s">
        <v>41</v>
      </c>
      <c r="E37" t="s">
        <v>41</v>
      </c>
      <c r="F37" t="s">
        <v>41</v>
      </c>
      <c r="H37" t="s">
        <v>60</v>
      </c>
      <c r="I37">
        <v>165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42</v>
      </c>
      <c r="B38">
        <v>179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227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5</v>
      </c>
      <c r="B39" s="1">
        <v>2248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1667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35</v>
      </c>
      <c r="B40">
        <v>3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234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36</v>
      </c>
      <c r="B41">
        <v>28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375</v>
      </c>
      <c r="J41" t="s">
        <v>41</v>
      </c>
      <c r="K41" t="s">
        <v>39</v>
      </c>
      <c r="L41" t="s">
        <v>41</v>
      </c>
      <c r="M41">
        <v>740</v>
      </c>
    </row>
    <row r="42" spans="1:13" ht="12.75">
      <c r="A42" t="s">
        <v>37</v>
      </c>
      <c r="B42">
        <v>89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34800</v>
      </c>
      <c r="J42" t="s">
        <v>41</v>
      </c>
      <c r="K42" t="s">
        <v>40</v>
      </c>
      <c r="L42" t="s">
        <v>41</v>
      </c>
      <c r="M42" s="1">
        <v>34322</v>
      </c>
    </row>
    <row r="43" ht="12.75">
      <c r="A43" t="s">
        <v>41</v>
      </c>
    </row>
    <row r="44" spans="1:6" ht="12.75">
      <c r="A44" t="s">
        <v>38</v>
      </c>
      <c r="B44">
        <v>132</v>
      </c>
      <c r="C44" t="s">
        <v>41</v>
      </c>
      <c r="D44" t="s">
        <v>39</v>
      </c>
      <c r="E44" t="s">
        <v>41</v>
      </c>
      <c r="F44">
        <v>343</v>
      </c>
    </row>
    <row r="45" spans="1:6" ht="12.75">
      <c r="A45" t="s">
        <v>40</v>
      </c>
      <c r="B45" s="1">
        <v>32169</v>
      </c>
      <c r="C45" t="s">
        <v>41</v>
      </c>
      <c r="D45" t="s">
        <v>40</v>
      </c>
      <c r="E45" t="s">
        <v>41</v>
      </c>
      <c r="F45" s="1">
        <v>32163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7">
      <selection activeCell="A2" sqref="A2"/>
    </sheetView>
  </sheetViews>
  <sheetFormatPr defaultColWidth="9.140625" defaultRowHeight="12.75"/>
  <sheetData>
    <row r="1" ht="12.75">
      <c r="A1" t="s">
        <v>358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11474</v>
      </c>
      <c r="D3">
        <f aca="true" t="shared" si="1" ref="D3:D22">IF(ISERROR(VLOOKUP($B3,H$28:I$103,2,FALSE)),0,VLOOKUP($B3,H$28:I$103,2,FALSE))</f>
        <v>14357</v>
      </c>
      <c r="E3" s="4">
        <f aca="true" t="shared" si="2" ref="E3:E22">C3/C$22</f>
        <v>0.43174292594822394</v>
      </c>
      <c r="F3" s="4">
        <f aca="true" t="shared" si="3" ref="F3:F22">D3/D$22</f>
        <v>0.4412786230213616</v>
      </c>
      <c r="G3" s="4">
        <f aca="true" t="shared" si="4" ref="G3:G21">E3-F3</f>
        <v>-0.009535697073137672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7601</v>
      </c>
      <c r="D4">
        <f t="shared" si="1"/>
        <v>9866</v>
      </c>
      <c r="E4" s="4">
        <f t="shared" si="2"/>
        <v>0.2860099337748344</v>
      </c>
      <c r="F4" s="4">
        <f t="shared" si="3"/>
        <v>0.3032426617488858</v>
      </c>
      <c r="G4" s="4">
        <f t="shared" si="4"/>
        <v>-0.0172327279740514</v>
      </c>
      <c r="H4" s="4">
        <f>G4</f>
        <v>-0.0172327279740514</v>
      </c>
    </row>
    <row r="5" spans="1:8" ht="12.75">
      <c r="A5" t="s">
        <v>26</v>
      </c>
      <c r="B5" t="s">
        <v>26</v>
      </c>
      <c r="C5">
        <f t="shared" si="0"/>
        <v>3223</v>
      </c>
      <c r="D5">
        <f t="shared" si="1"/>
        <v>4243</v>
      </c>
      <c r="E5" s="4">
        <f t="shared" si="2"/>
        <v>0.12127483443708609</v>
      </c>
      <c r="F5" s="4">
        <f t="shared" si="3"/>
        <v>0.13041340095282003</v>
      </c>
      <c r="G5" s="4">
        <f t="shared" si="4"/>
        <v>-0.009138566515733942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2320</v>
      </c>
      <c r="D6">
        <f t="shared" si="1"/>
        <v>1948</v>
      </c>
      <c r="E6" s="4">
        <f t="shared" si="2"/>
        <v>0.08729680915111379</v>
      </c>
      <c r="F6" s="4">
        <f t="shared" si="3"/>
        <v>0.05987398186568311</v>
      </c>
      <c r="G6" s="4">
        <f t="shared" si="4"/>
        <v>0.027422827285430683</v>
      </c>
      <c r="H6" s="4">
        <f t="shared" si="5"/>
        <v>0.027422827285430683</v>
      </c>
    </row>
    <row r="7" spans="1:8" ht="12.75">
      <c r="A7" t="s">
        <v>42</v>
      </c>
      <c r="B7" t="s">
        <v>42</v>
      </c>
      <c r="C7">
        <f t="shared" si="0"/>
        <v>113</v>
      </c>
      <c r="D7">
        <f t="shared" si="1"/>
        <v>141</v>
      </c>
      <c r="E7" s="4">
        <f t="shared" si="2"/>
        <v>0.0042519566526189045</v>
      </c>
      <c r="F7" s="4">
        <f t="shared" si="3"/>
        <v>0.0043337943752881514</v>
      </c>
      <c r="G7" s="4">
        <f t="shared" si="4"/>
        <v>-8.18377226692469E-05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274</v>
      </c>
      <c r="D8">
        <f t="shared" si="1"/>
        <v>202</v>
      </c>
      <c r="E8" s="4">
        <f t="shared" si="2"/>
        <v>0.01031005418422637</v>
      </c>
      <c r="F8" s="4">
        <f t="shared" si="3"/>
        <v>0.006208698324880898</v>
      </c>
      <c r="G8" s="4">
        <f t="shared" si="4"/>
        <v>0.004101355859345472</v>
      </c>
      <c r="H8" s="4">
        <f t="shared" si="5"/>
        <v>0.004101355859345472</v>
      </c>
    </row>
    <row r="9" spans="1:8" ht="12.75">
      <c r="A9" t="s">
        <v>37</v>
      </c>
      <c r="B9" t="s">
        <v>37</v>
      </c>
      <c r="C9">
        <f t="shared" si="0"/>
        <v>70</v>
      </c>
      <c r="D9">
        <f t="shared" si="1"/>
        <v>251</v>
      </c>
      <c r="E9" s="4">
        <f t="shared" si="2"/>
        <v>0.002633955448524985</v>
      </c>
      <c r="F9" s="4">
        <f t="shared" si="3"/>
        <v>0.007714768710619333</v>
      </c>
      <c r="G9" s="4">
        <f t="shared" si="4"/>
        <v>-0.005080813262094348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992</v>
      </c>
      <c r="D10">
        <f t="shared" si="1"/>
        <v>763</v>
      </c>
      <c r="E10" s="4">
        <f t="shared" si="2"/>
        <v>0.03732691149909693</v>
      </c>
      <c r="F10" s="4">
        <f t="shared" si="3"/>
        <v>0.023451667435069923</v>
      </c>
      <c r="G10" s="4">
        <f t="shared" si="4"/>
        <v>0.013875244064027004</v>
      </c>
      <c r="H10" s="4">
        <f t="shared" si="5"/>
        <v>0.013875244064027004</v>
      </c>
    </row>
    <row r="11" spans="1:8" ht="12.75">
      <c r="A11" t="s">
        <v>34</v>
      </c>
      <c r="B11" t="s">
        <v>60</v>
      </c>
      <c r="C11">
        <f t="shared" si="0"/>
        <v>180</v>
      </c>
      <c r="D11">
        <f t="shared" si="1"/>
        <v>66</v>
      </c>
      <c r="E11" s="4">
        <f t="shared" si="2"/>
        <v>0.006773028296207104</v>
      </c>
      <c r="F11" s="4">
        <f t="shared" si="3"/>
        <v>0.0020285846011987092</v>
      </c>
      <c r="G11" s="4">
        <f t="shared" si="4"/>
        <v>0.0047444436950083956</v>
      </c>
      <c r="H11" s="4">
        <f t="shared" si="5"/>
        <v>0.0047444436950083956</v>
      </c>
    </row>
    <row r="12" spans="1:8" ht="12.75">
      <c r="A12" t="s">
        <v>11</v>
      </c>
      <c r="B12" t="s">
        <v>11</v>
      </c>
      <c r="C12">
        <f t="shared" si="0"/>
        <v>123</v>
      </c>
      <c r="D12">
        <f t="shared" si="1"/>
        <v>186</v>
      </c>
      <c r="E12" s="4">
        <f t="shared" si="2"/>
        <v>0.004628236002408188</v>
      </c>
      <c r="F12" s="4">
        <f t="shared" si="3"/>
        <v>0.005716920239741816</v>
      </c>
      <c r="G12" s="4">
        <f t="shared" si="4"/>
        <v>-0.001088684237333628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31</v>
      </c>
      <c r="D13">
        <f t="shared" si="1"/>
        <v>0</v>
      </c>
      <c r="E13" s="4">
        <f t="shared" si="2"/>
        <v>0.001166465984346779</v>
      </c>
      <c r="F13" s="4">
        <f t="shared" si="3"/>
        <v>0</v>
      </c>
      <c r="G13" s="4">
        <f t="shared" si="4"/>
        <v>0.001166465984346779</v>
      </c>
      <c r="H13" s="4">
        <f t="shared" si="5"/>
        <v>0.001166465984346779</v>
      </c>
    </row>
    <row r="14" spans="1:8" ht="12.75">
      <c r="A14" t="s">
        <v>19</v>
      </c>
      <c r="B14" t="s">
        <v>19</v>
      </c>
      <c r="C14">
        <f t="shared" si="0"/>
        <v>26</v>
      </c>
      <c r="D14">
        <f t="shared" si="1"/>
        <v>16</v>
      </c>
      <c r="E14" s="4">
        <f t="shared" si="2"/>
        <v>0.0009783263094521374</v>
      </c>
      <c r="F14" s="4">
        <f t="shared" si="3"/>
        <v>0.000491778085139081</v>
      </c>
      <c r="G14" s="4">
        <f t="shared" si="4"/>
        <v>0.00048654822431305636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23</v>
      </c>
      <c r="D15">
        <f t="shared" si="1"/>
        <v>0</v>
      </c>
      <c r="E15" s="4">
        <f t="shared" si="2"/>
        <v>0.0008654425045153523</v>
      </c>
      <c r="F15" s="4">
        <f t="shared" si="3"/>
        <v>0</v>
      </c>
      <c r="G15" s="4">
        <f t="shared" si="4"/>
        <v>0.0008654425045153523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6</v>
      </c>
      <c r="D16">
        <f t="shared" si="1"/>
        <v>0</v>
      </c>
      <c r="E16" s="4">
        <f t="shared" si="2"/>
        <v>0.00022576760987357014</v>
      </c>
      <c r="F16" s="4">
        <f t="shared" si="3"/>
        <v>0</v>
      </c>
      <c r="G16" s="4">
        <f t="shared" si="4"/>
        <v>0.00022576760987357014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4</v>
      </c>
      <c r="D17">
        <f t="shared" si="1"/>
        <v>0</v>
      </c>
      <c r="E17" s="4">
        <f t="shared" si="2"/>
        <v>0.00015051173991571343</v>
      </c>
      <c r="F17" s="4">
        <f t="shared" si="3"/>
        <v>0</v>
      </c>
      <c r="G17" s="4">
        <f t="shared" si="4"/>
        <v>0.00015051173991571343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33</v>
      </c>
      <c r="E18" s="4">
        <f t="shared" si="2"/>
        <v>0</v>
      </c>
      <c r="F18" s="4">
        <f t="shared" si="3"/>
        <v>0.0010142923005993546</v>
      </c>
      <c r="G18" s="4">
        <f t="shared" si="4"/>
        <v>-0.0010142923005993546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158</v>
      </c>
      <c r="E19" s="4">
        <f t="shared" si="2"/>
        <v>0</v>
      </c>
      <c r="F19" s="4">
        <f t="shared" si="3"/>
        <v>0.004856308590748425</v>
      </c>
      <c r="G19" s="4">
        <f t="shared" si="4"/>
        <v>-0.004856308590748425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116</v>
      </c>
      <c r="D21">
        <f t="shared" si="1"/>
        <v>305</v>
      </c>
      <c r="E21" s="4">
        <f t="shared" si="2"/>
        <v>0.0043648404575556896</v>
      </c>
      <c r="F21" s="4">
        <f t="shared" si="3"/>
        <v>0.009374519747963732</v>
      </c>
      <c r="G21" s="4">
        <f t="shared" si="4"/>
        <v>-0.005009679290408043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26576</v>
      </c>
      <c r="D22">
        <f t="shared" si="1"/>
        <v>32535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26576</v>
      </c>
      <c r="D23" s="2">
        <f>SUM(D3:D21)</f>
        <v>32535</v>
      </c>
      <c r="E23" s="5"/>
      <c r="F23" s="5"/>
      <c r="G23" s="5">
        <f>VLOOKUP("LAB",E27:F45,2,FALSE)</f>
        <v>13015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0.5840184402612371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31</v>
      </c>
      <c r="B28">
        <v>274</v>
      </c>
      <c r="C28" t="s">
        <v>41</v>
      </c>
      <c r="D28" t="s">
        <v>345</v>
      </c>
      <c r="E28" t="s">
        <v>59</v>
      </c>
      <c r="F28">
        <v>266</v>
      </c>
      <c r="H28" t="s">
        <v>46</v>
      </c>
      <c r="I28">
        <v>158</v>
      </c>
      <c r="J28" t="s">
        <v>41</v>
      </c>
      <c r="K28" t="s">
        <v>354</v>
      </c>
      <c r="L28" t="s">
        <v>48</v>
      </c>
      <c r="M28">
        <v>793</v>
      </c>
    </row>
    <row r="29" spans="1:13" ht="12.75">
      <c r="A29" t="s">
        <v>41</v>
      </c>
      <c r="B29" t="s">
        <v>41</v>
      </c>
      <c r="C29" t="s">
        <v>41</v>
      </c>
      <c r="D29" t="s">
        <v>346</v>
      </c>
      <c r="E29" t="s">
        <v>347</v>
      </c>
      <c r="F29">
        <v>40</v>
      </c>
      <c r="H29" t="s">
        <v>8</v>
      </c>
      <c r="I29" s="1">
        <v>14357</v>
      </c>
      <c r="J29" t="s">
        <v>41</v>
      </c>
      <c r="K29" t="s">
        <v>355</v>
      </c>
      <c r="L29" t="s">
        <v>10</v>
      </c>
      <c r="M29" s="1">
        <v>12580</v>
      </c>
    </row>
    <row r="30" spans="1:13" ht="12.75">
      <c r="A30" t="s">
        <v>41</v>
      </c>
      <c r="B30" t="s">
        <v>41</v>
      </c>
      <c r="C30" t="s">
        <v>41</v>
      </c>
      <c r="D30" t="s">
        <v>348</v>
      </c>
      <c r="E30" t="s">
        <v>30</v>
      </c>
      <c r="F30">
        <v>174</v>
      </c>
      <c r="H30" t="s">
        <v>37</v>
      </c>
      <c r="I30">
        <v>251</v>
      </c>
      <c r="J30" t="s">
        <v>41</v>
      </c>
      <c r="K30" t="s">
        <v>356</v>
      </c>
      <c r="L30" t="s">
        <v>107</v>
      </c>
      <c r="M30">
        <v>159</v>
      </c>
    </row>
    <row r="31" spans="1:13" ht="12.75">
      <c r="A31" t="s">
        <v>14</v>
      </c>
      <c r="B31">
        <v>992</v>
      </c>
      <c r="C31" t="s">
        <v>41</v>
      </c>
      <c r="D31" t="s">
        <v>349</v>
      </c>
      <c r="E31" t="s">
        <v>16</v>
      </c>
      <c r="F31">
        <v>761</v>
      </c>
      <c r="H31" t="s">
        <v>41</v>
      </c>
      <c r="I31" t="s">
        <v>41</v>
      </c>
      <c r="J31" t="s">
        <v>41</v>
      </c>
      <c r="K31" t="s">
        <v>346</v>
      </c>
      <c r="L31" t="s">
        <v>347</v>
      </c>
      <c r="M31">
        <v>53</v>
      </c>
    </row>
    <row r="32" spans="1:13" ht="12.75">
      <c r="A32" t="s">
        <v>42</v>
      </c>
      <c r="B32">
        <v>113</v>
      </c>
      <c r="C32" t="s">
        <v>41</v>
      </c>
      <c r="D32" t="s">
        <v>350</v>
      </c>
      <c r="E32" t="s">
        <v>222</v>
      </c>
      <c r="F32">
        <v>98</v>
      </c>
      <c r="H32" t="s">
        <v>11</v>
      </c>
      <c r="I32">
        <v>186</v>
      </c>
      <c r="J32" t="s">
        <v>41</v>
      </c>
      <c r="K32" t="s">
        <v>357</v>
      </c>
      <c r="L32" t="s">
        <v>13</v>
      </c>
      <c r="M32">
        <v>337</v>
      </c>
    </row>
    <row r="33" spans="1:13" ht="12.75">
      <c r="A33" t="s">
        <v>19</v>
      </c>
      <c r="B33">
        <v>26</v>
      </c>
      <c r="C33" t="s">
        <v>41</v>
      </c>
      <c r="D33" t="s">
        <v>351</v>
      </c>
      <c r="E33" t="s">
        <v>21</v>
      </c>
      <c r="F33">
        <v>67</v>
      </c>
      <c r="H33" t="s">
        <v>56</v>
      </c>
      <c r="I33">
        <v>763</v>
      </c>
      <c r="J33" t="s">
        <v>41</v>
      </c>
      <c r="K33" t="s">
        <v>349</v>
      </c>
      <c r="L33" t="s">
        <v>16</v>
      </c>
      <c r="M33">
        <v>785</v>
      </c>
    </row>
    <row r="34" spans="1:13" ht="12.75">
      <c r="A34" t="s">
        <v>8</v>
      </c>
      <c r="B34" s="1">
        <v>11474</v>
      </c>
      <c r="C34" t="s">
        <v>41</v>
      </c>
      <c r="D34" t="s">
        <v>352</v>
      </c>
      <c r="E34" t="s">
        <v>10</v>
      </c>
      <c r="F34" s="1">
        <v>9927</v>
      </c>
      <c r="H34" t="s">
        <v>26</v>
      </c>
      <c r="I34" s="1">
        <v>4243</v>
      </c>
      <c r="J34" t="s">
        <v>41</v>
      </c>
      <c r="K34" t="s">
        <v>353</v>
      </c>
      <c r="L34" t="s">
        <v>28</v>
      </c>
      <c r="M34" s="1">
        <v>2423</v>
      </c>
    </row>
    <row r="35" spans="1:13" ht="12.75">
      <c r="A35" t="s">
        <v>26</v>
      </c>
      <c r="B35" s="1">
        <v>3223</v>
      </c>
      <c r="C35" t="s">
        <v>41</v>
      </c>
      <c r="D35" t="s">
        <v>353</v>
      </c>
      <c r="E35" t="s">
        <v>28</v>
      </c>
      <c r="F35" s="1">
        <v>1874</v>
      </c>
      <c r="H35" t="s">
        <v>22</v>
      </c>
      <c r="I35" s="1">
        <v>9866</v>
      </c>
      <c r="J35" t="s">
        <v>41</v>
      </c>
      <c r="K35" t="s">
        <v>98</v>
      </c>
      <c r="L35" t="s">
        <v>24</v>
      </c>
      <c r="M35" s="1">
        <v>14080</v>
      </c>
    </row>
    <row r="36" spans="1:13" ht="12.75">
      <c r="A36" t="s">
        <v>22</v>
      </c>
      <c r="B36" s="1">
        <v>7601</v>
      </c>
      <c r="C36" t="s">
        <v>41</v>
      </c>
      <c r="D36" t="s">
        <v>98</v>
      </c>
      <c r="E36" t="s">
        <v>24</v>
      </c>
      <c r="F36" s="1">
        <v>13015</v>
      </c>
      <c r="H36" t="s">
        <v>31</v>
      </c>
      <c r="I36">
        <v>202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11</v>
      </c>
      <c r="B37">
        <v>123</v>
      </c>
      <c r="C37" t="s">
        <v>41</v>
      </c>
      <c r="D37" t="s">
        <v>41</v>
      </c>
      <c r="E37" t="s">
        <v>41</v>
      </c>
      <c r="F37" t="s">
        <v>41</v>
      </c>
      <c r="H37" t="s">
        <v>19</v>
      </c>
      <c r="I37">
        <v>16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32</v>
      </c>
      <c r="B38">
        <v>31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33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4</v>
      </c>
      <c r="C39" t="s">
        <v>41</v>
      </c>
      <c r="D39" t="s">
        <v>41</v>
      </c>
      <c r="E39" t="s">
        <v>41</v>
      </c>
      <c r="F39" t="s">
        <v>41</v>
      </c>
      <c r="H39" t="s">
        <v>60</v>
      </c>
      <c r="I39">
        <v>66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>
        <v>180</v>
      </c>
      <c r="C40" t="s">
        <v>41</v>
      </c>
      <c r="D40" t="s">
        <v>41</v>
      </c>
      <c r="E40" t="s">
        <v>41</v>
      </c>
      <c r="F40" t="s">
        <v>41</v>
      </c>
      <c r="H40" t="s">
        <v>42</v>
      </c>
      <c r="I40">
        <v>141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5</v>
      </c>
      <c r="B41" s="1">
        <v>2320</v>
      </c>
      <c r="C41" t="s">
        <v>41</v>
      </c>
      <c r="D41" t="s">
        <v>41</v>
      </c>
      <c r="E41" t="s">
        <v>41</v>
      </c>
      <c r="F41" t="s">
        <v>41</v>
      </c>
      <c r="H41" t="s">
        <v>5</v>
      </c>
      <c r="I41" s="1">
        <v>1948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35</v>
      </c>
      <c r="B42">
        <v>6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305</v>
      </c>
      <c r="J42" t="s">
        <v>41</v>
      </c>
      <c r="K42" t="s">
        <v>39</v>
      </c>
      <c r="L42" t="s">
        <v>41</v>
      </c>
      <c r="M42">
        <v>776</v>
      </c>
    </row>
    <row r="43" spans="1:13" ht="12.75">
      <c r="A43" t="s">
        <v>36</v>
      </c>
      <c r="B43">
        <v>23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32535</v>
      </c>
      <c r="J43" t="s">
        <v>41</v>
      </c>
      <c r="K43" t="s">
        <v>40</v>
      </c>
      <c r="L43" t="s">
        <v>41</v>
      </c>
      <c r="M43" s="1">
        <v>31986</v>
      </c>
    </row>
    <row r="44" spans="1:6" ht="12.75">
      <c r="A44" t="s">
        <v>37</v>
      </c>
      <c r="B44">
        <v>70</v>
      </c>
      <c r="C44" t="s">
        <v>41</v>
      </c>
      <c r="D44" t="s">
        <v>41</v>
      </c>
      <c r="E44" t="s">
        <v>41</v>
      </c>
      <c r="F44" t="s">
        <v>41</v>
      </c>
    </row>
    <row r="45" ht="12.75">
      <c r="A45" t="s">
        <v>41</v>
      </c>
    </row>
    <row r="46" spans="1:6" ht="12.75">
      <c r="A46" t="s">
        <v>38</v>
      </c>
      <c r="B46">
        <v>116</v>
      </c>
      <c r="C46" t="s">
        <v>41</v>
      </c>
      <c r="D46" t="s">
        <v>39</v>
      </c>
      <c r="E46" t="s">
        <v>41</v>
      </c>
      <c r="F46">
        <v>355</v>
      </c>
    </row>
    <row r="47" spans="1:6" ht="12.75">
      <c r="A47" t="s">
        <v>40</v>
      </c>
      <c r="B47" s="1">
        <v>26576</v>
      </c>
      <c r="C47" t="s">
        <v>41</v>
      </c>
      <c r="D47" t="s">
        <v>40</v>
      </c>
      <c r="E47" t="s">
        <v>41</v>
      </c>
      <c r="F47" s="1">
        <v>26577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J11" sqref="J11"/>
    </sheetView>
  </sheetViews>
  <sheetFormatPr defaultColWidth="9.140625" defaultRowHeight="12.75"/>
  <sheetData>
    <row r="1" ht="12.75">
      <c r="A1" t="s">
        <v>344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6564</v>
      </c>
      <c r="D3">
        <f aca="true" t="shared" si="1" ref="D3:D22">IF(ISERROR(VLOOKUP($B3,H$28:I$103,2,FALSE)),0,VLOOKUP($B3,H$28:I$103,2,FALSE))</f>
        <v>6606</v>
      </c>
      <c r="E3" s="4">
        <f aca="true" t="shared" si="2" ref="E3:E22">C3/C$22</f>
        <v>0.2877054569362262</v>
      </c>
      <c r="F3" s="4">
        <f aca="true" t="shared" si="3" ref="F3:F22">D3/D$22</f>
        <v>0.25716287760822176</v>
      </c>
      <c r="G3" s="4">
        <f aca="true" t="shared" si="4" ref="G3:G21">E3-F3</f>
        <v>0.030542579328004416</v>
      </c>
      <c r="H3" s="4">
        <f>IF(G3&gt;0.001,G3,"")</f>
        <v>0.030542579328004416</v>
      </c>
    </row>
    <row r="4" spans="1:8" ht="12.75">
      <c r="A4" t="s">
        <v>22</v>
      </c>
      <c r="B4" t="s">
        <v>22</v>
      </c>
      <c r="C4">
        <f t="shared" si="0"/>
        <v>11705</v>
      </c>
      <c r="D4">
        <f t="shared" si="1"/>
        <v>14517</v>
      </c>
      <c r="E4" s="4">
        <f t="shared" si="2"/>
        <v>0.5130396668858207</v>
      </c>
      <c r="F4" s="4">
        <f t="shared" si="3"/>
        <v>0.5651276860791031</v>
      </c>
      <c r="G4" s="4">
        <f t="shared" si="4"/>
        <v>-0.05208801919328243</v>
      </c>
      <c r="H4" s="4">
        <f>G4</f>
        <v>-0.05208801919328243</v>
      </c>
    </row>
    <row r="5" spans="1:8" ht="12.75">
      <c r="A5" t="s">
        <v>26</v>
      </c>
      <c r="B5" t="s">
        <v>26</v>
      </c>
      <c r="C5">
        <f t="shared" si="0"/>
        <v>868</v>
      </c>
      <c r="D5">
        <f t="shared" si="1"/>
        <v>995</v>
      </c>
      <c r="E5" s="4">
        <f t="shared" si="2"/>
        <v>0.03804514573745343</v>
      </c>
      <c r="F5" s="4">
        <f t="shared" si="3"/>
        <v>0.038734039240112116</v>
      </c>
      <c r="G5" s="4">
        <f t="shared" si="4"/>
        <v>-0.0006888935026586884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2246</v>
      </c>
      <c r="D6">
        <f t="shared" si="1"/>
        <v>1861</v>
      </c>
      <c r="E6" s="4">
        <f t="shared" si="2"/>
        <v>0.09844400613631382</v>
      </c>
      <c r="F6" s="4">
        <f t="shared" si="3"/>
        <v>0.07244627841793834</v>
      </c>
      <c r="G6" s="4">
        <f t="shared" si="4"/>
        <v>0.025997727718375482</v>
      </c>
      <c r="H6" s="4">
        <f t="shared" si="5"/>
        <v>0.025997727718375482</v>
      </c>
    </row>
    <row r="7" spans="1:8" ht="12.75">
      <c r="A7" t="s">
        <v>42</v>
      </c>
      <c r="B7" t="s">
        <v>42</v>
      </c>
      <c r="C7">
        <f t="shared" si="0"/>
        <v>122</v>
      </c>
      <c r="D7">
        <f t="shared" si="1"/>
        <v>163</v>
      </c>
      <c r="E7" s="4">
        <f t="shared" si="2"/>
        <v>0.005347359193513039</v>
      </c>
      <c r="F7" s="4">
        <f t="shared" si="3"/>
        <v>0.006345375272500778</v>
      </c>
      <c r="G7" s="4">
        <f t="shared" si="4"/>
        <v>-0.000998016078987739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136</v>
      </c>
      <c r="D8">
        <f t="shared" si="1"/>
        <v>153</v>
      </c>
      <c r="E8" s="4">
        <f t="shared" si="2"/>
        <v>0.005960990576375192</v>
      </c>
      <c r="F8" s="4">
        <f t="shared" si="3"/>
        <v>0.005956088445966988</v>
      </c>
      <c r="G8" s="4">
        <f t="shared" si="4"/>
        <v>4.902130408203538E-06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19</v>
      </c>
      <c r="D9">
        <f t="shared" si="1"/>
        <v>56</v>
      </c>
      <c r="E9" s="4">
        <f t="shared" si="2"/>
        <v>0.0008327854481700635</v>
      </c>
      <c r="F9" s="4">
        <f t="shared" si="3"/>
        <v>0.0021800062285892243</v>
      </c>
      <c r="G9" s="4">
        <f t="shared" si="4"/>
        <v>-0.0013472207804191608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682</v>
      </c>
      <c r="D10">
        <f t="shared" si="1"/>
        <v>572</v>
      </c>
      <c r="E10" s="4">
        <f t="shared" si="2"/>
        <v>0.029892614507999123</v>
      </c>
      <c r="F10" s="4">
        <f t="shared" si="3"/>
        <v>0.022267206477732792</v>
      </c>
      <c r="G10" s="4">
        <f t="shared" si="4"/>
        <v>0.007625408030266331</v>
      </c>
      <c r="H10" s="4">
        <f t="shared" si="5"/>
        <v>0.007625408030266331</v>
      </c>
    </row>
    <row r="11" spans="1:8" ht="12.75">
      <c r="A11" t="s">
        <v>34</v>
      </c>
      <c r="B11" t="s">
        <v>60</v>
      </c>
      <c r="C11">
        <f t="shared" si="0"/>
        <v>205</v>
      </c>
      <c r="D11">
        <f t="shared" si="1"/>
        <v>215</v>
      </c>
      <c r="E11" s="4">
        <f t="shared" si="2"/>
        <v>0.00898531667762437</v>
      </c>
      <c r="F11" s="4">
        <f t="shared" si="3"/>
        <v>0.008369666770476488</v>
      </c>
      <c r="G11" s="4">
        <f t="shared" si="4"/>
        <v>0.0006156499071478822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72</v>
      </c>
      <c r="D12">
        <f t="shared" si="1"/>
        <v>101</v>
      </c>
      <c r="E12" s="4">
        <f t="shared" si="2"/>
        <v>0.003155818540433925</v>
      </c>
      <c r="F12" s="4">
        <f t="shared" si="3"/>
        <v>0.00393179694799128</v>
      </c>
      <c r="G12" s="4">
        <f t="shared" si="4"/>
        <v>-0.0007759784075573547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11</v>
      </c>
      <c r="D13">
        <f t="shared" si="1"/>
        <v>0</v>
      </c>
      <c r="E13" s="4">
        <f t="shared" si="2"/>
        <v>0.0004821389436774052</v>
      </c>
      <c r="F13" s="4">
        <f t="shared" si="3"/>
        <v>0</v>
      </c>
      <c r="G13" s="4">
        <f t="shared" si="4"/>
        <v>0.0004821389436774052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6</v>
      </c>
      <c r="D14">
        <f t="shared" si="1"/>
        <v>3</v>
      </c>
      <c r="E14" s="4">
        <f t="shared" si="2"/>
        <v>0.00026298487836949375</v>
      </c>
      <c r="F14" s="4">
        <f t="shared" si="3"/>
        <v>0.00011678604796013703</v>
      </c>
      <c r="G14" s="4">
        <f t="shared" si="4"/>
        <v>0.00014619883040935673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8</v>
      </c>
      <c r="D15">
        <f t="shared" si="1"/>
        <v>0</v>
      </c>
      <c r="E15" s="4">
        <f t="shared" si="2"/>
        <v>0.00035064650449265835</v>
      </c>
      <c r="F15" s="4">
        <f t="shared" si="3"/>
        <v>0</v>
      </c>
      <c r="G15" s="4">
        <f t="shared" si="4"/>
        <v>0.00035064650449265835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0</v>
      </c>
      <c r="D16">
        <f t="shared" si="1"/>
        <v>0</v>
      </c>
      <c r="E16" s="4">
        <f t="shared" si="2"/>
        <v>0</v>
      </c>
      <c r="F16" s="4">
        <f t="shared" si="3"/>
        <v>0</v>
      </c>
      <c r="G16" s="4">
        <f t="shared" si="4"/>
        <v>0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1</v>
      </c>
      <c r="D17">
        <f t="shared" si="1"/>
        <v>0</v>
      </c>
      <c r="E17" s="4">
        <f t="shared" si="2"/>
        <v>4.383081306158229E-05</v>
      </c>
      <c r="F17" s="4">
        <f t="shared" si="3"/>
        <v>0</v>
      </c>
      <c r="G17" s="4">
        <f t="shared" si="4"/>
        <v>4.383081306158229E-05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13</v>
      </c>
      <c r="E18" s="4">
        <f t="shared" si="2"/>
        <v>0</v>
      </c>
      <c r="F18" s="4">
        <f t="shared" si="3"/>
        <v>0.0005060728744939271</v>
      </c>
      <c r="G18" s="4">
        <f t="shared" si="4"/>
        <v>-0.0005060728744939271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22</v>
      </c>
      <c r="E19" s="4">
        <f t="shared" si="2"/>
        <v>0</v>
      </c>
      <c r="F19" s="4">
        <f t="shared" si="3"/>
        <v>0.0008564310183743382</v>
      </c>
      <c r="G19" s="4">
        <f t="shared" si="4"/>
        <v>-0.0008564310183743382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170</v>
      </c>
      <c r="D21">
        <f t="shared" si="1"/>
        <v>411</v>
      </c>
      <c r="E21" s="4">
        <f t="shared" si="2"/>
        <v>0.00745123822046899</v>
      </c>
      <c r="F21" s="4">
        <f t="shared" si="3"/>
        <v>0.015999688570538774</v>
      </c>
      <c r="G21" s="4">
        <f t="shared" si="4"/>
        <v>-0.008548450350069785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22815</v>
      </c>
      <c r="D22">
        <f t="shared" si="1"/>
        <v>25688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22815</v>
      </c>
      <c r="D23" s="2">
        <f>SUM(D3:D21)</f>
        <v>25688</v>
      </c>
      <c r="E23" s="5"/>
      <c r="F23" s="5"/>
      <c r="G23" s="5">
        <f>VLOOKUP("LAB",E27:F45,2,FALSE)</f>
        <v>12003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0.9751728734483046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42</v>
      </c>
      <c r="B28">
        <v>122</v>
      </c>
      <c r="C28" t="s">
        <v>41</v>
      </c>
      <c r="D28" t="s">
        <v>332</v>
      </c>
      <c r="E28" t="s">
        <v>222</v>
      </c>
      <c r="F28">
        <v>199</v>
      </c>
      <c r="H28" t="s">
        <v>56</v>
      </c>
      <c r="I28">
        <v>572</v>
      </c>
      <c r="J28" t="s">
        <v>41</v>
      </c>
      <c r="K28" t="s">
        <v>338</v>
      </c>
      <c r="L28" t="s">
        <v>16</v>
      </c>
      <c r="M28">
        <v>636</v>
      </c>
    </row>
    <row r="29" spans="1:13" ht="12.75">
      <c r="A29" t="s">
        <v>8</v>
      </c>
      <c r="B29" s="1">
        <v>6564</v>
      </c>
      <c r="C29" t="s">
        <v>41</v>
      </c>
      <c r="D29" t="s">
        <v>333</v>
      </c>
      <c r="E29" t="s">
        <v>10</v>
      </c>
      <c r="F29" s="1">
        <v>6790</v>
      </c>
      <c r="H29" t="s">
        <v>8</v>
      </c>
      <c r="I29" s="1">
        <v>6606</v>
      </c>
      <c r="J29" t="s">
        <v>41</v>
      </c>
      <c r="K29" t="s">
        <v>339</v>
      </c>
      <c r="L29" t="s">
        <v>10</v>
      </c>
      <c r="M29" s="1">
        <v>6351</v>
      </c>
    </row>
    <row r="30" spans="1:13" ht="12.75">
      <c r="A30" t="s">
        <v>41</v>
      </c>
      <c r="B30" t="s">
        <v>41</v>
      </c>
      <c r="C30" t="s">
        <v>41</v>
      </c>
      <c r="D30" t="s">
        <v>334</v>
      </c>
      <c r="E30" t="s">
        <v>113</v>
      </c>
      <c r="F30">
        <v>205</v>
      </c>
      <c r="H30" t="s">
        <v>60</v>
      </c>
      <c r="I30">
        <v>215</v>
      </c>
      <c r="J30" t="s">
        <v>41</v>
      </c>
      <c r="K30" t="s">
        <v>340</v>
      </c>
      <c r="L30" t="s">
        <v>113</v>
      </c>
      <c r="M30">
        <v>387</v>
      </c>
    </row>
    <row r="31" spans="1:13" ht="12.75">
      <c r="A31" t="s">
        <v>5</v>
      </c>
      <c r="B31" s="1">
        <v>2246</v>
      </c>
      <c r="C31" t="s">
        <v>41</v>
      </c>
      <c r="D31" t="s">
        <v>335</v>
      </c>
      <c r="E31" t="s">
        <v>7</v>
      </c>
      <c r="F31" s="1">
        <v>1786</v>
      </c>
      <c r="H31" t="s">
        <v>5</v>
      </c>
      <c r="I31" s="1">
        <v>1861</v>
      </c>
      <c r="J31" t="s">
        <v>41</v>
      </c>
      <c r="K31" t="s">
        <v>341</v>
      </c>
      <c r="L31" t="s">
        <v>7</v>
      </c>
      <c r="M31" s="1">
        <v>1122</v>
      </c>
    </row>
    <row r="32" spans="1:13" ht="12.75">
      <c r="A32" t="s">
        <v>14</v>
      </c>
      <c r="B32">
        <v>682</v>
      </c>
      <c r="C32" t="s">
        <v>41</v>
      </c>
      <c r="D32" t="s">
        <v>336</v>
      </c>
      <c r="E32" t="s">
        <v>16</v>
      </c>
      <c r="F32">
        <v>495</v>
      </c>
      <c r="H32" t="s">
        <v>31</v>
      </c>
      <c r="I32">
        <v>153</v>
      </c>
      <c r="J32" t="s">
        <v>41</v>
      </c>
      <c r="K32" t="s">
        <v>342</v>
      </c>
      <c r="L32" t="s">
        <v>59</v>
      </c>
      <c r="M32">
        <v>189</v>
      </c>
    </row>
    <row r="33" spans="1:13" ht="12.75">
      <c r="A33" t="s">
        <v>26</v>
      </c>
      <c r="B33">
        <v>868</v>
      </c>
      <c r="C33" t="s">
        <v>41</v>
      </c>
      <c r="D33" t="s">
        <v>337</v>
      </c>
      <c r="E33" t="s">
        <v>28</v>
      </c>
      <c r="F33">
        <v>925</v>
      </c>
      <c r="H33" t="s">
        <v>22</v>
      </c>
      <c r="I33" s="1">
        <v>14517</v>
      </c>
      <c r="J33" t="s">
        <v>41</v>
      </c>
      <c r="K33" t="s">
        <v>343</v>
      </c>
      <c r="L33" t="s">
        <v>24</v>
      </c>
      <c r="M33" s="1">
        <v>14961</v>
      </c>
    </row>
    <row r="34" spans="1:13" ht="12.75">
      <c r="A34" t="s">
        <v>22</v>
      </c>
      <c r="B34" s="1">
        <v>11705</v>
      </c>
      <c r="C34" t="s">
        <v>41</v>
      </c>
      <c r="D34" t="s">
        <v>95</v>
      </c>
      <c r="E34" t="s">
        <v>24</v>
      </c>
      <c r="F34" s="1">
        <v>12003</v>
      </c>
      <c r="H34" t="s">
        <v>46</v>
      </c>
      <c r="I34">
        <v>22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31</v>
      </c>
      <c r="B35">
        <v>136</v>
      </c>
      <c r="C35" t="s">
        <v>41</v>
      </c>
      <c r="D35" t="s">
        <v>41</v>
      </c>
      <c r="E35" t="s">
        <v>41</v>
      </c>
      <c r="F35" t="s">
        <v>41</v>
      </c>
      <c r="H35" t="s">
        <v>11</v>
      </c>
      <c r="I35">
        <v>101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11</v>
      </c>
      <c r="B36">
        <v>72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3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32</v>
      </c>
      <c r="B37">
        <v>11</v>
      </c>
      <c r="C37" t="s">
        <v>41</v>
      </c>
      <c r="D37" t="s">
        <v>41</v>
      </c>
      <c r="E37" t="s">
        <v>41</v>
      </c>
      <c r="F37" t="s">
        <v>41</v>
      </c>
      <c r="H37" t="s">
        <v>26</v>
      </c>
      <c r="I37">
        <v>995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19</v>
      </c>
      <c r="B38">
        <v>6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13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1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163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>
        <v>205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56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0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411</v>
      </c>
      <c r="J41" t="s">
        <v>41</v>
      </c>
      <c r="K41" t="s">
        <v>39</v>
      </c>
      <c r="L41" t="s">
        <v>41</v>
      </c>
      <c r="M41" s="1">
        <v>1108</v>
      </c>
    </row>
    <row r="42" spans="1:13" ht="12.75">
      <c r="A42" t="s">
        <v>36</v>
      </c>
      <c r="B42">
        <v>8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25688</v>
      </c>
      <c r="J42" t="s">
        <v>41</v>
      </c>
      <c r="K42" t="s">
        <v>40</v>
      </c>
      <c r="L42" t="s">
        <v>41</v>
      </c>
      <c r="M42" s="1">
        <v>24754</v>
      </c>
    </row>
    <row r="43" spans="1:6" ht="12.75">
      <c r="A43" t="s">
        <v>37</v>
      </c>
      <c r="B43">
        <v>19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170</v>
      </c>
      <c r="C45" t="s">
        <v>41</v>
      </c>
      <c r="D45" t="s">
        <v>39</v>
      </c>
      <c r="E45" t="s">
        <v>41</v>
      </c>
      <c r="F45">
        <v>427</v>
      </c>
    </row>
    <row r="46" spans="1:6" ht="12.75">
      <c r="A46" t="s">
        <v>40</v>
      </c>
      <c r="B46" s="1">
        <v>22815</v>
      </c>
      <c r="C46" t="s">
        <v>41</v>
      </c>
      <c r="D46" t="s">
        <v>40</v>
      </c>
      <c r="E46" t="s">
        <v>41</v>
      </c>
      <c r="F46" s="1">
        <v>22830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331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3722</v>
      </c>
      <c r="D3">
        <f aca="true" t="shared" si="1" ref="D3:D22">IF(ISERROR(VLOOKUP($B3,H$28:I$103,2,FALSE)),0,VLOOKUP($B3,H$28:I$103,2,FALSE))</f>
        <v>3592</v>
      </c>
      <c r="E3" s="4">
        <f aca="true" t="shared" si="2" ref="E3:E22">C3/C$22</f>
        <v>0.16293831808431467</v>
      </c>
      <c r="F3" s="4">
        <f aca="true" t="shared" si="3" ref="F3:F22">D3/D$22</f>
        <v>0.14072477962781588</v>
      </c>
      <c r="G3" s="4">
        <f aca="true" t="shared" si="4" ref="G3:G21">E3-F3</f>
        <v>0.022213538456498788</v>
      </c>
      <c r="H3" s="4">
        <f>IF(G3&gt;0.001,G3,"")</f>
        <v>0.022213538456498788</v>
      </c>
    </row>
    <row r="4" spans="1:8" ht="12.75">
      <c r="A4" t="s">
        <v>22</v>
      </c>
      <c r="B4" t="s">
        <v>22</v>
      </c>
      <c r="C4">
        <f t="shared" si="0"/>
        <v>15100</v>
      </c>
      <c r="D4">
        <f t="shared" si="1"/>
        <v>17960</v>
      </c>
      <c r="E4" s="4">
        <f t="shared" si="2"/>
        <v>0.6610340147966555</v>
      </c>
      <c r="F4" s="4">
        <f t="shared" si="3"/>
        <v>0.7036238981390793</v>
      </c>
      <c r="G4" s="4">
        <f t="shared" si="4"/>
        <v>-0.04258988334242386</v>
      </c>
      <c r="H4" s="4">
        <f>G4</f>
        <v>-0.04258988334242386</v>
      </c>
    </row>
    <row r="5" spans="1:8" ht="12.75">
      <c r="A5" t="s">
        <v>26</v>
      </c>
      <c r="B5" t="s">
        <v>26</v>
      </c>
      <c r="C5">
        <f t="shared" si="0"/>
        <v>865</v>
      </c>
      <c r="D5">
        <f t="shared" si="1"/>
        <v>962</v>
      </c>
      <c r="E5" s="4">
        <f t="shared" si="2"/>
        <v>0.03786718031782165</v>
      </c>
      <c r="F5" s="4">
        <f t="shared" si="3"/>
        <v>0.03768854064642507</v>
      </c>
      <c r="G5" s="4">
        <f t="shared" si="4"/>
        <v>0.0001786396713965785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1737</v>
      </c>
      <c r="D6">
        <f t="shared" si="1"/>
        <v>1466</v>
      </c>
      <c r="E6" s="4">
        <f t="shared" si="2"/>
        <v>0.07604080024515168</v>
      </c>
      <c r="F6" s="4">
        <f t="shared" si="3"/>
        <v>0.05743388834476004</v>
      </c>
      <c r="G6" s="4">
        <f t="shared" si="4"/>
        <v>0.01860691190039164</v>
      </c>
      <c r="H6" s="4">
        <f t="shared" si="5"/>
        <v>0.01860691190039164</v>
      </c>
    </row>
    <row r="7" spans="1:8" ht="12.75">
      <c r="A7" t="s">
        <v>42</v>
      </c>
      <c r="B7" t="s">
        <v>42</v>
      </c>
      <c r="C7">
        <f t="shared" si="0"/>
        <v>94</v>
      </c>
      <c r="D7">
        <f t="shared" si="1"/>
        <v>134</v>
      </c>
      <c r="E7" s="4">
        <f t="shared" si="2"/>
        <v>0.004115046184826862</v>
      </c>
      <c r="F7" s="4">
        <f t="shared" si="3"/>
        <v>0.0052497551420176295</v>
      </c>
      <c r="G7" s="4">
        <f t="shared" si="4"/>
        <v>-0.0011347089571907675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52</v>
      </c>
      <c r="D8">
        <f t="shared" si="1"/>
        <v>77</v>
      </c>
      <c r="E8" s="4">
        <f t="shared" si="2"/>
        <v>0.0022764085277765618</v>
      </c>
      <c r="F8" s="4">
        <f t="shared" si="3"/>
        <v>0.0030166503428011755</v>
      </c>
      <c r="G8" s="4">
        <f t="shared" si="4"/>
        <v>-0.0007402418150246138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17</v>
      </c>
      <c r="D9">
        <f t="shared" si="1"/>
        <v>49</v>
      </c>
      <c r="E9" s="4">
        <f t="shared" si="2"/>
        <v>0.0007442104802346452</v>
      </c>
      <c r="F9" s="4">
        <f t="shared" si="3"/>
        <v>0.001919686581782566</v>
      </c>
      <c r="G9" s="4">
        <f t="shared" si="4"/>
        <v>-0.0011754761015479208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708</v>
      </c>
      <c r="D10">
        <f t="shared" si="1"/>
        <v>402</v>
      </c>
      <c r="E10" s="4">
        <f t="shared" si="2"/>
        <v>0.03099417764741934</v>
      </c>
      <c r="F10" s="4">
        <f t="shared" si="3"/>
        <v>0.01574926542605289</v>
      </c>
      <c r="G10" s="4">
        <f t="shared" si="4"/>
        <v>0.015244912221366452</v>
      </c>
      <c r="H10" s="4">
        <f t="shared" si="5"/>
        <v>0.015244912221366452</v>
      </c>
    </row>
    <row r="11" spans="1:8" ht="12.75">
      <c r="A11" t="s">
        <v>34</v>
      </c>
      <c r="B11" t="s">
        <v>60</v>
      </c>
      <c r="C11">
        <f t="shared" si="0"/>
        <v>225</v>
      </c>
      <c r="D11">
        <f t="shared" si="1"/>
        <v>252</v>
      </c>
      <c r="E11" s="4">
        <f t="shared" si="2"/>
        <v>0.009849844591340893</v>
      </c>
      <c r="F11" s="4">
        <f t="shared" si="3"/>
        <v>0.009872673849167483</v>
      </c>
      <c r="G11" s="4">
        <f t="shared" si="4"/>
        <v>-2.282925782659019E-05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68</v>
      </c>
      <c r="D12">
        <f t="shared" si="1"/>
        <v>95</v>
      </c>
      <c r="E12" s="4">
        <f t="shared" si="2"/>
        <v>0.0029768419209385806</v>
      </c>
      <c r="F12" s="4">
        <f t="shared" si="3"/>
        <v>0.0037218413320274243</v>
      </c>
      <c r="G12" s="4">
        <f t="shared" si="4"/>
        <v>-0.0007449994110888436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8</v>
      </c>
      <c r="D13">
        <f t="shared" si="1"/>
        <v>0</v>
      </c>
      <c r="E13" s="4">
        <f t="shared" si="2"/>
        <v>0.0003502166965810095</v>
      </c>
      <c r="F13" s="4">
        <f t="shared" si="3"/>
        <v>0</v>
      </c>
      <c r="G13" s="4">
        <f t="shared" si="4"/>
        <v>0.0003502166965810095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7</v>
      </c>
      <c r="D14">
        <f t="shared" si="1"/>
        <v>0</v>
      </c>
      <c r="E14" s="4">
        <f t="shared" si="2"/>
        <v>0.0003064396095083833</v>
      </c>
      <c r="F14" s="4">
        <f t="shared" si="3"/>
        <v>0</v>
      </c>
      <c r="G14" s="4">
        <f t="shared" si="4"/>
        <v>0.0003064396095083833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3</v>
      </c>
      <c r="D15">
        <f t="shared" si="1"/>
        <v>0</v>
      </c>
      <c r="E15" s="4">
        <f t="shared" si="2"/>
        <v>0.00013133126121787857</v>
      </c>
      <c r="F15" s="4">
        <f t="shared" si="3"/>
        <v>0</v>
      </c>
      <c r="G15" s="4">
        <f t="shared" si="4"/>
        <v>0.00013133126121787857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6</v>
      </c>
      <c r="D16">
        <f t="shared" si="1"/>
        <v>0</v>
      </c>
      <c r="E16" s="4">
        <f t="shared" si="2"/>
        <v>0.00026266252243575713</v>
      </c>
      <c r="F16" s="4">
        <f t="shared" si="3"/>
        <v>0</v>
      </c>
      <c r="G16" s="4">
        <f t="shared" si="4"/>
        <v>0.00026266252243575713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0</v>
      </c>
      <c r="D17">
        <f t="shared" si="1"/>
        <v>0</v>
      </c>
      <c r="E17" s="4">
        <f t="shared" si="2"/>
        <v>0</v>
      </c>
      <c r="F17" s="4">
        <f t="shared" si="3"/>
        <v>0</v>
      </c>
      <c r="G17" s="4">
        <f t="shared" si="4"/>
        <v>0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4</v>
      </c>
      <c r="E18" s="4">
        <f t="shared" si="2"/>
        <v>0</v>
      </c>
      <c r="F18" s="4">
        <f t="shared" si="3"/>
        <v>0.00015670910871694416</v>
      </c>
      <c r="G18" s="4">
        <f t="shared" si="4"/>
        <v>-0.00015670910871694416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14</v>
      </c>
      <c r="E19" s="4">
        <f t="shared" si="2"/>
        <v>0</v>
      </c>
      <c r="F19" s="4">
        <f t="shared" si="3"/>
        <v>0.0005484818805093047</v>
      </c>
      <c r="G19" s="4">
        <f t="shared" si="4"/>
        <v>-0.0005484818805093047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231</v>
      </c>
      <c r="D21">
        <f t="shared" si="1"/>
        <v>518</v>
      </c>
      <c r="E21" s="4">
        <f t="shared" si="2"/>
        <v>0.01011250711377665</v>
      </c>
      <c r="F21" s="4">
        <f t="shared" si="3"/>
        <v>0.02029382957884427</v>
      </c>
      <c r="G21" s="4">
        <f t="shared" si="4"/>
        <v>-0.010181322465067621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22843</v>
      </c>
      <c r="D22">
        <f t="shared" si="1"/>
        <v>25525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22843</v>
      </c>
      <c r="D23" s="2">
        <f>SUM(D3:D21)</f>
        <v>25525</v>
      </c>
      <c r="E23" s="5"/>
      <c r="F23" s="5"/>
      <c r="G23" s="5">
        <f>VLOOKUP("LAB",E27:F45,2,FALSE)</f>
        <v>16130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0.9361438313701178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321</v>
      </c>
      <c r="E28" t="s">
        <v>113</v>
      </c>
      <c r="F28">
        <v>445</v>
      </c>
      <c r="H28" t="s">
        <v>31</v>
      </c>
      <c r="I28">
        <v>77</v>
      </c>
      <c r="J28" t="s">
        <v>41</v>
      </c>
      <c r="K28" t="s">
        <v>325</v>
      </c>
      <c r="L28" t="s">
        <v>59</v>
      </c>
      <c r="M28">
        <v>121</v>
      </c>
    </row>
    <row r="29" spans="1:13" ht="12.75">
      <c r="A29" t="s">
        <v>14</v>
      </c>
      <c r="B29">
        <v>708</v>
      </c>
      <c r="C29" t="s">
        <v>41</v>
      </c>
      <c r="D29" t="s">
        <v>322</v>
      </c>
      <c r="E29" t="s">
        <v>16</v>
      </c>
      <c r="F29" s="1">
        <v>1264</v>
      </c>
      <c r="H29" t="s">
        <v>56</v>
      </c>
      <c r="I29">
        <v>402</v>
      </c>
      <c r="J29" t="s">
        <v>41</v>
      </c>
      <c r="K29" t="s">
        <v>326</v>
      </c>
      <c r="L29" t="s">
        <v>16</v>
      </c>
      <c r="M29">
        <v>584</v>
      </c>
    </row>
    <row r="30" spans="1:13" ht="12.75">
      <c r="A30" t="s">
        <v>22</v>
      </c>
      <c r="B30" s="1">
        <v>15100</v>
      </c>
      <c r="C30" t="s">
        <v>41</v>
      </c>
      <c r="D30" t="s">
        <v>92</v>
      </c>
      <c r="E30" t="s">
        <v>24</v>
      </c>
      <c r="F30" s="1">
        <v>16130</v>
      </c>
      <c r="H30" t="s">
        <v>8</v>
      </c>
      <c r="I30" s="1">
        <v>3592</v>
      </c>
      <c r="J30" t="s">
        <v>41</v>
      </c>
      <c r="K30" t="s">
        <v>327</v>
      </c>
      <c r="L30" t="s">
        <v>10</v>
      </c>
      <c r="M30" s="1">
        <v>3018</v>
      </c>
    </row>
    <row r="31" spans="1:13" ht="12.75">
      <c r="A31" t="s">
        <v>26</v>
      </c>
      <c r="B31">
        <v>865</v>
      </c>
      <c r="C31" t="s">
        <v>41</v>
      </c>
      <c r="D31" t="s">
        <v>323</v>
      </c>
      <c r="E31" t="s">
        <v>28</v>
      </c>
      <c r="F31" s="1">
        <v>1006</v>
      </c>
      <c r="H31" t="s">
        <v>5</v>
      </c>
      <c r="I31" s="1">
        <v>1466</v>
      </c>
      <c r="J31" t="s">
        <v>41</v>
      </c>
      <c r="K31" t="s">
        <v>328</v>
      </c>
      <c r="L31" t="s">
        <v>7</v>
      </c>
      <c r="M31">
        <v>597</v>
      </c>
    </row>
    <row r="32" spans="1:13" ht="12.75">
      <c r="A32" t="s">
        <v>8</v>
      </c>
      <c r="B32" s="1">
        <v>3722</v>
      </c>
      <c r="C32" t="s">
        <v>41</v>
      </c>
      <c r="D32" t="s">
        <v>324</v>
      </c>
      <c r="E32" t="s">
        <v>10</v>
      </c>
      <c r="F32" s="1">
        <v>3537</v>
      </c>
      <c r="H32" t="s">
        <v>60</v>
      </c>
      <c r="I32">
        <v>252</v>
      </c>
      <c r="J32" t="s">
        <v>41</v>
      </c>
      <c r="K32" t="s">
        <v>329</v>
      </c>
      <c r="L32" t="s">
        <v>113</v>
      </c>
      <c r="M32">
        <v>422</v>
      </c>
    </row>
    <row r="33" spans="1:13" ht="12.75">
      <c r="A33" t="s">
        <v>31</v>
      </c>
      <c r="B33">
        <v>52</v>
      </c>
      <c r="C33" t="s">
        <v>41</v>
      </c>
      <c r="D33" t="s">
        <v>41</v>
      </c>
      <c r="E33" t="s">
        <v>41</v>
      </c>
      <c r="F33" t="s">
        <v>41</v>
      </c>
      <c r="H33" t="s">
        <v>26</v>
      </c>
      <c r="I33">
        <v>962</v>
      </c>
      <c r="J33" t="s">
        <v>41</v>
      </c>
      <c r="K33" t="s">
        <v>330</v>
      </c>
      <c r="L33" t="s">
        <v>28</v>
      </c>
      <c r="M33" s="1">
        <v>1030</v>
      </c>
    </row>
    <row r="34" spans="1:13" ht="12.75">
      <c r="A34" t="s">
        <v>11</v>
      </c>
      <c r="B34">
        <v>68</v>
      </c>
      <c r="C34" t="s">
        <v>41</v>
      </c>
      <c r="D34" t="s">
        <v>41</v>
      </c>
      <c r="E34" t="s">
        <v>41</v>
      </c>
      <c r="F34" t="s">
        <v>41</v>
      </c>
      <c r="H34" t="s">
        <v>22</v>
      </c>
      <c r="I34" s="1">
        <v>17960</v>
      </c>
      <c r="J34" t="s">
        <v>41</v>
      </c>
      <c r="K34" t="s">
        <v>92</v>
      </c>
      <c r="L34" t="s">
        <v>24</v>
      </c>
      <c r="M34" s="1">
        <v>18177</v>
      </c>
    </row>
    <row r="35" spans="1:13" ht="12.75">
      <c r="A35" t="s">
        <v>32</v>
      </c>
      <c r="B35">
        <v>8</v>
      </c>
      <c r="C35" t="s">
        <v>41</v>
      </c>
      <c r="D35" t="s">
        <v>41</v>
      </c>
      <c r="E35" t="s">
        <v>41</v>
      </c>
      <c r="F35" t="s">
        <v>41</v>
      </c>
      <c r="H35" t="s">
        <v>46</v>
      </c>
      <c r="I35">
        <v>14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7</v>
      </c>
      <c r="C36" t="s">
        <v>41</v>
      </c>
      <c r="D36" t="s">
        <v>41</v>
      </c>
      <c r="E36" t="s">
        <v>41</v>
      </c>
      <c r="F36" t="s">
        <v>41</v>
      </c>
      <c r="H36" t="s">
        <v>11</v>
      </c>
      <c r="I36">
        <v>95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0</v>
      </c>
      <c r="C37" t="s">
        <v>41</v>
      </c>
      <c r="D37" t="s">
        <v>41</v>
      </c>
      <c r="E37" t="s">
        <v>41</v>
      </c>
      <c r="F37" t="s">
        <v>41</v>
      </c>
      <c r="H37" t="s">
        <v>19</v>
      </c>
      <c r="I37">
        <v>0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225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4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94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134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1737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49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6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518</v>
      </c>
      <c r="J41" t="s">
        <v>41</v>
      </c>
      <c r="K41" t="s">
        <v>39</v>
      </c>
      <c r="L41" t="s">
        <v>41</v>
      </c>
      <c r="M41">
        <v>856</v>
      </c>
    </row>
    <row r="42" spans="1:13" ht="12.75">
      <c r="A42" t="s">
        <v>36</v>
      </c>
      <c r="B42">
        <v>3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25525</v>
      </c>
      <c r="J42" t="s">
        <v>41</v>
      </c>
      <c r="K42" t="s">
        <v>40</v>
      </c>
      <c r="L42" t="s">
        <v>41</v>
      </c>
      <c r="M42" s="1">
        <v>24805</v>
      </c>
    </row>
    <row r="43" spans="1:6" ht="12.75">
      <c r="A43" t="s">
        <v>37</v>
      </c>
      <c r="B43">
        <v>17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231</v>
      </c>
      <c r="C45" t="s">
        <v>41</v>
      </c>
      <c r="D45" t="s">
        <v>39</v>
      </c>
      <c r="E45" t="s">
        <v>41</v>
      </c>
      <c r="F45">
        <v>466</v>
      </c>
    </row>
    <row r="46" spans="1:6" ht="12.75">
      <c r="A46" t="s">
        <v>40</v>
      </c>
      <c r="B46" s="1">
        <v>22843</v>
      </c>
      <c r="C46" t="s">
        <v>41</v>
      </c>
      <c r="D46" t="s">
        <v>40</v>
      </c>
      <c r="E46" t="s">
        <v>41</v>
      </c>
      <c r="F46" s="1">
        <v>22848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G5" sqref="G5"/>
    </sheetView>
  </sheetViews>
  <sheetFormatPr defaultColWidth="9.140625" defaultRowHeight="12.75"/>
  <sheetData>
    <row r="1" ht="12.75">
      <c r="A1" t="s">
        <v>319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8526</v>
      </c>
      <c r="D3">
        <f aca="true" t="shared" si="1" ref="D3:D22">IF(ISERROR(VLOOKUP($B3,H$28:I$103,2,FALSE)),0,VLOOKUP($B3,H$28:I$103,2,FALSE))</f>
        <v>0</v>
      </c>
      <c r="E3" s="4">
        <f aca="true" t="shared" si="2" ref="E3:E22">C3/C$22</f>
        <v>0.33157035078167535</v>
      </c>
      <c r="F3" s="4" t="e">
        <f aca="true" t="shared" si="3" ref="F3:F22">D3/D$22</f>
        <v>#DIV/0!</v>
      </c>
      <c r="G3" s="4" t="e">
        <f aca="true" t="shared" si="4" ref="G3:G21">E3-F3</f>
        <v>#DIV/0!</v>
      </c>
      <c r="H3" s="4" t="e">
        <f>IF(G3&gt;0.001,G3,"")</f>
        <v>#DIV/0!</v>
      </c>
    </row>
    <row r="4" spans="1:8" ht="12.75">
      <c r="A4" t="s">
        <v>22</v>
      </c>
      <c r="B4" t="s">
        <v>22</v>
      </c>
      <c r="C4">
        <f t="shared" si="0"/>
        <v>10647</v>
      </c>
      <c r="D4">
        <f t="shared" si="1"/>
        <v>0</v>
      </c>
      <c r="E4" s="4">
        <f t="shared" si="2"/>
        <v>0.41405460060667343</v>
      </c>
      <c r="F4" s="4" t="e">
        <f t="shared" si="3"/>
        <v>#DIV/0!</v>
      </c>
      <c r="G4" s="4" t="s">
        <v>320</v>
      </c>
      <c r="H4" s="4" t="str">
        <f>G4</f>
        <v>New electorate</v>
      </c>
    </row>
    <row r="5" spans="1:8" ht="12.75">
      <c r="A5" t="s">
        <v>26</v>
      </c>
      <c r="B5" t="s">
        <v>26</v>
      </c>
      <c r="C5">
        <f t="shared" si="0"/>
        <v>2617</v>
      </c>
      <c r="D5">
        <f t="shared" si="1"/>
        <v>0</v>
      </c>
      <c r="E5" s="4">
        <f t="shared" si="2"/>
        <v>0.10177335303725597</v>
      </c>
      <c r="F5" s="4" t="e">
        <f t="shared" si="3"/>
        <v>#DIV/0!</v>
      </c>
      <c r="G5" s="4" t="e">
        <f t="shared" si="4"/>
        <v>#DIV/0!</v>
      </c>
      <c r="H5" s="4" t="e">
        <f aca="true" t="shared" si="5" ref="H5:H21">IF(G5&gt;0.001,G5,"")</f>
        <v>#DIV/0!</v>
      </c>
    </row>
    <row r="6" spans="1:8" ht="12.75">
      <c r="A6" t="s">
        <v>5</v>
      </c>
      <c r="B6" t="s">
        <v>5</v>
      </c>
      <c r="C6">
        <f t="shared" si="0"/>
        <v>2187</v>
      </c>
      <c r="D6">
        <f t="shared" si="1"/>
        <v>0</v>
      </c>
      <c r="E6" s="4">
        <f t="shared" si="2"/>
        <v>0.08505094501050012</v>
      </c>
      <c r="F6" s="4" t="e">
        <f t="shared" si="3"/>
        <v>#DIV/0!</v>
      </c>
      <c r="G6" s="4" t="e">
        <f t="shared" si="4"/>
        <v>#DIV/0!</v>
      </c>
      <c r="H6" s="4" t="e">
        <f t="shared" si="5"/>
        <v>#DIV/0!</v>
      </c>
    </row>
    <row r="7" spans="1:8" ht="12.75">
      <c r="A7" t="s">
        <v>42</v>
      </c>
      <c r="B7" t="s">
        <v>42</v>
      </c>
      <c r="C7">
        <f t="shared" si="0"/>
        <v>66</v>
      </c>
      <c r="D7">
        <f t="shared" si="1"/>
        <v>0</v>
      </c>
      <c r="E7" s="4">
        <f t="shared" si="2"/>
        <v>0.002566695185502061</v>
      </c>
      <c r="F7" s="4" t="e">
        <f t="shared" si="3"/>
        <v>#DIV/0!</v>
      </c>
      <c r="G7" s="4" t="e">
        <f t="shared" si="4"/>
        <v>#DIV/0!</v>
      </c>
      <c r="H7" s="4" t="e">
        <f t="shared" si="5"/>
        <v>#DIV/0!</v>
      </c>
    </row>
    <row r="8" spans="1:8" ht="12.75">
      <c r="A8" t="s">
        <v>31</v>
      </c>
      <c r="B8" t="s">
        <v>31</v>
      </c>
      <c r="C8">
        <f t="shared" si="0"/>
        <v>254</v>
      </c>
      <c r="D8">
        <f t="shared" si="1"/>
        <v>0</v>
      </c>
      <c r="E8" s="4">
        <f t="shared" si="2"/>
        <v>0.00987788753208369</v>
      </c>
      <c r="F8" s="4" t="e">
        <f t="shared" si="3"/>
        <v>#DIV/0!</v>
      </c>
      <c r="G8" s="4" t="e">
        <f t="shared" si="4"/>
        <v>#DIV/0!</v>
      </c>
      <c r="H8" s="4" t="e">
        <f t="shared" si="5"/>
        <v>#DIV/0!</v>
      </c>
    </row>
    <row r="9" spans="1:8" ht="12.75">
      <c r="A9" t="s">
        <v>37</v>
      </c>
      <c r="B9" t="s">
        <v>37</v>
      </c>
      <c r="C9">
        <f t="shared" si="0"/>
        <v>42</v>
      </c>
      <c r="D9">
        <f t="shared" si="1"/>
        <v>0</v>
      </c>
      <c r="E9" s="4">
        <f t="shared" si="2"/>
        <v>0.00163335148168313</v>
      </c>
      <c r="F9" s="4" t="e">
        <f t="shared" si="3"/>
        <v>#DIV/0!</v>
      </c>
      <c r="G9" s="4" t="e">
        <f t="shared" si="4"/>
        <v>#DIV/0!</v>
      </c>
      <c r="H9" s="4" t="e">
        <f t="shared" si="5"/>
        <v>#DIV/0!</v>
      </c>
    </row>
    <row r="10" spans="1:8" ht="12.75">
      <c r="A10" t="s">
        <v>14</v>
      </c>
      <c r="B10" t="s">
        <v>56</v>
      </c>
      <c r="C10">
        <f t="shared" si="0"/>
        <v>791</v>
      </c>
      <c r="D10">
        <f t="shared" si="1"/>
        <v>0</v>
      </c>
      <c r="E10" s="4">
        <f t="shared" si="2"/>
        <v>0.030761452905032276</v>
      </c>
      <c r="F10" s="4" t="e">
        <f t="shared" si="3"/>
        <v>#DIV/0!</v>
      </c>
      <c r="G10" s="4" t="e">
        <f t="shared" si="4"/>
        <v>#DIV/0!</v>
      </c>
      <c r="H10" s="4" t="e">
        <f t="shared" si="5"/>
        <v>#DIV/0!</v>
      </c>
    </row>
    <row r="11" spans="1:8" ht="12.75">
      <c r="A11" t="s">
        <v>34</v>
      </c>
      <c r="B11" t="s">
        <v>60</v>
      </c>
      <c r="C11">
        <f t="shared" si="0"/>
        <v>303</v>
      </c>
      <c r="D11">
        <f t="shared" si="1"/>
        <v>0</v>
      </c>
      <c r="E11" s="4">
        <f t="shared" si="2"/>
        <v>0.011783464260714008</v>
      </c>
      <c r="F11" s="4" t="e">
        <f t="shared" si="3"/>
        <v>#DIV/0!</v>
      </c>
      <c r="G11" s="4" t="e">
        <f t="shared" si="4"/>
        <v>#DIV/0!</v>
      </c>
      <c r="H11" s="4" t="e">
        <f t="shared" si="5"/>
        <v>#DIV/0!</v>
      </c>
    </row>
    <row r="12" spans="1:8" ht="12.75">
      <c r="A12" t="s">
        <v>11</v>
      </c>
      <c r="B12" t="s">
        <v>11</v>
      </c>
      <c r="C12">
        <f t="shared" si="0"/>
        <v>75</v>
      </c>
      <c r="D12">
        <f t="shared" si="1"/>
        <v>0</v>
      </c>
      <c r="E12" s="4">
        <f t="shared" si="2"/>
        <v>0.0029166990744341603</v>
      </c>
      <c r="F12" s="4" t="e">
        <f t="shared" si="3"/>
        <v>#DIV/0!</v>
      </c>
      <c r="G12" s="4" t="e">
        <f t="shared" si="4"/>
        <v>#DIV/0!</v>
      </c>
      <c r="H12" s="4" t="e">
        <f t="shared" si="5"/>
        <v>#DIV/0!</v>
      </c>
    </row>
    <row r="13" spans="1:8" ht="12.75">
      <c r="A13" t="s">
        <v>32</v>
      </c>
      <c r="B13" t="s">
        <v>32</v>
      </c>
      <c r="C13">
        <f t="shared" si="0"/>
        <v>12</v>
      </c>
      <c r="D13">
        <f t="shared" si="1"/>
        <v>0</v>
      </c>
      <c r="E13" s="4">
        <f t="shared" si="2"/>
        <v>0.00046667185190946565</v>
      </c>
      <c r="F13" s="4" t="e">
        <f t="shared" si="3"/>
        <v>#DIV/0!</v>
      </c>
      <c r="G13" s="4" t="e">
        <f t="shared" si="4"/>
        <v>#DIV/0!</v>
      </c>
      <c r="H13" s="4" t="e">
        <f t="shared" si="5"/>
        <v>#DIV/0!</v>
      </c>
    </row>
    <row r="14" spans="1:8" ht="12.75">
      <c r="A14" t="s">
        <v>19</v>
      </c>
      <c r="B14" t="s">
        <v>19</v>
      </c>
      <c r="C14">
        <f t="shared" si="0"/>
        <v>8</v>
      </c>
      <c r="D14">
        <f t="shared" si="1"/>
        <v>0</v>
      </c>
      <c r="E14" s="4">
        <f t="shared" si="2"/>
        <v>0.00031111456793964375</v>
      </c>
      <c r="F14" s="4" t="e">
        <f t="shared" si="3"/>
        <v>#DIV/0!</v>
      </c>
      <c r="G14" s="4" t="e">
        <f t="shared" si="4"/>
        <v>#DIV/0!</v>
      </c>
      <c r="H14" s="4" t="e">
        <f t="shared" si="5"/>
        <v>#DIV/0!</v>
      </c>
    </row>
    <row r="15" spans="1:8" ht="12.75">
      <c r="A15" t="s">
        <v>36</v>
      </c>
      <c r="B15" t="s">
        <v>36</v>
      </c>
      <c r="C15">
        <f t="shared" si="0"/>
        <v>13</v>
      </c>
      <c r="D15">
        <f t="shared" si="1"/>
        <v>0</v>
      </c>
      <c r="E15" s="4">
        <f t="shared" si="2"/>
        <v>0.0005055611729019212</v>
      </c>
      <c r="F15" s="4" t="e">
        <f t="shared" si="3"/>
        <v>#DIV/0!</v>
      </c>
      <c r="G15" s="4" t="e">
        <f t="shared" si="4"/>
        <v>#DIV/0!</v>
      </c>
      <c r="H15" s="4" t="e">
        <f t="shared" si="5"/>
        <v>#DIV/0!</v>
      </c>
    </row>
    <row r="16" spans="1:8" ht="12.75">
      <c r="A16" t="s">
        <v>35</v>
      </c>
      <c r="B16" t="s">
        <v>35</v>
      </c>
      <c r="C16">
        <f t="shared" si="0"/>
        <v>3</v>
      </c>
      <c r="D16">
        <f t="shared" si="1"/>
        <v>0</v>
      </c>
      <c r="E16" s="4">
        <f t="shared" si="2"/>
        <v>0.00011666796297736641</v>
      </c>
      <c r="F16" s="4" t="e">
        <f t="shared" si="3"/>
        <v>#DIV/0!</v>
      </c>
      <c r="G16" s="4" t="e">
        <f t="shared" si="4"/>
        <v>#DIV/0!</v>
      </c>
      <c r="H16" s="4" t="e">
        <f t="shared" si="5"/>
        <v>#DIV/0!</v>
      </c>
    </row>
    <row r="17" spans="1:8" ht="12.75">
      <c r="A17" t="s">
        <v>33</v>
      </c>
      <c r="B17" t="s">
        <v>33</v>
      </c>
      <c r="C17">
        <f t="shared" si="0"/>
        <v>4</v>
      </c>
      <c r="D17">
        <f t="shared" si="1"/>
        <v>0</v>
      </c>
      <c r="E17" s="4">
        <f t="shared" si="2"/>
        <v>0.00015555728396982187</v>
      </c>
      <c r="F17" s="4" t="e">
        <f t="shared" si="3"/>
        <v>#DIV/0!</v>
      </c>
      <c r="G17" s="4" t="e">
        <f t="shared" si="4"/>
        <v>#DIV/0!</v>
      </c>
      <c r="H17" s="4" t="e">
        <f t="shared" si="5"/>
        <v>#DIV/0!</v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0</v>
      </c>
      <c r="E18" s="4">
        <f t="shared" si="2"/>
        <v>0</v>
      </c>
      <c r="F18" s="4" t="e">
        <f t="shared" si="3"/>
        <v>#DIV/0!</v>
      </c>
      <c r="G18" s="4" t="e">
        <f t="shared" si="4"/>
        <v>#DIV/0!</v>
      </c>
      <c r="H18" s="4" t="e">
        <f t="shared" si="5"/>
        <v>#DIV/0!</v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0</v>
      </c>
      <c r="E19" s="4">
        <f t="shared" si="2"/>
        <v>0</v>
      </c>
      <c r="F19" s="4" t="e">
        <f t="shared" si="3"/>
        <v>#DIV/0!</v>
      </c>
      <c r="G19" s="4" t="e">
        <f t="shared" si="4"/>
        <v>#DIV/0!</v>
      </c>
      <c r="H19" s="4" t="e">
        <f t="shared" si="5"/>
        <v>#DIV/0!</v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 t="e">
        <f t="shared" si="3"/>
        <v>#DIV/0!</v>
      </c>
      <c r="G20" s="4" t="e">
        <f t="shared" si="4"/>
        <v>#DIV/0!</v>
      </c>
      <c r="H20" s="4" t="e">
        <f t="shared" si="5"/>
        <v>#DIV/0!</v>
      </c>
    </row>
    <row r="21" spans="1:8" ht="12.75">
      <c r="A21" t="s">
        <v>38</v>
      </c>
      <c r="B21" t="s">
        <v>38</v>
      </c>
      <c r="C21">
        <f t="shared" si="0"/>
        <v>166</v>
      </c>
      <c r="D21">
        <f t="shared" si="1"/>
        <v>0</v>
      </c>
      <c r="E21" s="4">
        <f t="shared" si="2"/>
        <v>0.0064556272847476085</v>
      </c>
      <c r="F21" s="4" t="e">
        <f t="shared" si="3"/>
        <v>#DIV/0!</v>
      </c>
      <c r="G21" s="4" t="e">
        <f t="shared" si="4"/>
        <v>#DIV/0!</v>
      </c>
      <c r="H21" s="4" t="e">
        <f t="shared" si="5"/>
        <v>#DIV/0!</v>
      </c>
    </row>
    <row r="22" spans="1:6" ht="12.75">
      <c r="A22" t="s">
        <v>40</v>
      </c>
      <c r="B22" t="s">
        <v>40</v>
      </c>
      <c r="C22">
        <f t="shared" si="0"/>
        <v>25714</v>
      </c>
      <c r="D22">
        <f t="shared" si="1"/>
        <v>0</v>
      </c>
      <c r="E22" s="4">
        <f t="shared" si="2"/>
        <v>1</v>
      </c>
      <c r="F22" s="4" t="e">
        <f t="shared" si="3"/>
        <v>#DIV/0!</v>
      </c>
    </row>
    <row r="23" spans="1:8" ht="13.5" thickBot="1">
      <c r="A23" s="2" t="s">
        <v>62</v>
      </c>
      <c r="B23" s="2"/>
      <c r="C23" s="2">
        <f>SUM(C3:C21)</f>
        <v>25714</v>
      </c>
      <c r="D23" s="2">
        <f>SUM(D3:D21)</f>
        <v>0</v>
      </c>
      <c r="E23" s="5"/>
      <c r="F23" s="5"/>
      <c r="G23" s="5">
        <f>VLOOKUP("LAB",E27:F45,2,FALSE)</f>
        <v>12832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0.8297225685785536</v>
      </c>
      <c r="H24" t="s">
        <v>141</v>
      </c>
    </row>
    <row r="27" spans="1:3" ht="12.75">
      <c r="A27" t="s">
        <v>3</v>
      </c>
      <c r="B27" t="s">
        <v>41</v>
      </c>
      <c r="C27" t="s">
        <v>4</v>
      </c>
    </row>
    <row r="28" spans="1:6" ht="12.75">
      <c r="A28" t="s">
        <v>5</v>
      </c>
      <c r="B28" s="1">
        <v>2187</v>
      </c>
      <c r="C28" t="s">
        <v>41</v>
      </c>
      <c r="D28" t="s">
        <v>311</v>
      </c>
      <c r="E28" t="s">
        <v>7</v>
      </c>
      <c r="F28" s="1">
        <v>1107</v>
      </c>
    </row>
    <row r="29" spans="1:6" ht="12.75">
      <c r="A29" t="s">
        <v>31</v>
      </c>
      <c r="B29">
        <v>254</v>
      </c>
      <c r="C29" t="s">
        <v>41</v>
      </c>
      <c r="D29" t="s">
        <v>312</v>
      </c>
      <c r="E29" t="s">
        <v>59</v>
      </c>
      <c r="F29">
        <v>207</v>
      </c>
    </row>
    <row r="30" spans="1:6" ht="12.75">
      <c r="A30" t="s">
        <v>26</v>
      </c>
      <c r="B30" s="1">
        <v>2617</v>
      </c>
      <c r="C30" t="s">
        <v>41</v>
      </c>
      <c r="D30" t="s">
        <v>313</v>
      </c>
      <c r="E30" t="s">
        <v>28</v>
      </c>
      <c r="F30" s="1">
        <v>1647</v>
      </c>
    </row>
    <row r="31" spans="1:6" ht="12.75">
      <c r="A31" t="s">
        <v>11</v>
      </c>
      <c r="B31">
        <v>75</v>
      </c>
      <c r="C31" t="s">
        <v>41</v>
      </c>
      <c r="D31" t="s">
        <v>314</v>
      </c>
      <c r="E31" t="s">
        <v>13</v>
      </c>
      <c r="F31">
        <v>221</v>
      </c>
    </row>
    <row r="32" spans="1:6" ht="12.75">
      <c r="A32" t="s">
        <v>8</v>
      </c>
      <c r="B32" s="1">
        <v>8526</v>
      </c>
      <c r="C32" t="s">
        <v>41</v>
      </c>
      <c r="D32" t="s">
        <v>315</v>
      </c>
      <c r="E32" t="s">
        <v>10</v>
      </c>
      <c r="F32" s="1">
        <v>8520</v>
      </c>
    </row>
    <row r="33" spans="1:6" ht="12.75">
      <c r="A33" t="s">
        <v>41</v>
      </c>
      <c r="B33" t="s">
        <v>41</v>
      </c>
      <c r="C33" t="s">
        <v>41</v>
      </c>
      <c r="D33" t="s">
        <v>316</v>
      </c>
      <c r="E33" t="s">
        <v>30</v>
      </c>
      <c r="F33">
        <v>188</v>
      </c>
    </row>
    <row r="34" spans="1:6" ht="12.75">
      <c r="A34" t="s">
        <v>22</v>
      </c>
      <c r="B34" s="1">
        <v>10647</v>
      </c>
      <c r="C34" t="s">
        <v>41</v>
      </c>
      <c r="D34" t="s">
        <v>90</v>
      </c>
      <c r="E34" t="s">
        <v>24</v>
      </c>
      <c r="F34" s="1">
        <v>12832</v>
      </c>
    </row>
    <row r="35" spans="1:6" ht="12.75">
      <c r="A35" t="s">
        <v>14</v>
      </c>
      <c r="B35">
        <v>791</v>
      </c>
      <c r="C35" t="s">
        <v>41</v>
      </c>
      <c r="D35" t="s">
        <v>317</v>
      </c>
      <c r="E35" t="s">
        <v>16</v>
      </c>
      <c r="F35">
        <v>553</v>
      </c>
    </row>
    <row r="36" spans="1:6" ht="12.75">
      <c r="A36" t="s">
        <v>37</v>
      </c>
      <c r="B36">
        <v>42</v>
      </c>
      <c r="C36" t="s">
        <v>41</v>
      </c>
      <c r="D36" t="s">
        <v>318</v>
      </c>
      <c r="E36" t="s">
        <v>107</v>
      </c>
      <c r="F36">
        <v>69</v>
      </c>
    </row>
    <row r="37" spans="1:6" ht="12.75">
      <c r="A37" t="s">
        <v>32</v>
      </c>
      <c r="B37">
        <v>12</v>
      </c>
      <c r="C37" t="s">
        <v>41</v>
      </c>
      <c r="D37" t="s">
        <v>41</v>
      </c>
      <c r="E37" t="s">
        <v>41</v>
      </c>
      <c r="F37" t="s">
        <v>41</v>
      </c>
    </row>
    <row r="38" spans="1:6" ht="12.75">
      <c r="A38" t="s">
        <v>19</v>
      </c>
      <c r="B38">
        <v>8</v>
      </c>
      <c r="C38" t="s">
        <v>41</v>
      </c>
      <c r="D38" t="s">
        <v>41</v>
      </c>
      <c r="E38" t="s">
        <v>41</v>
      </c>
      <c r="F38" t="s">
        <v>41</v>
      </c>
    </row>
    <row r="39" spans="1:6" ht="12.75">
      <c r="A39" t="s">
        <v>33</v>
      </c>
      <c r="B39">
        <v>4</v>
      </c>
      <c r="C39" t="s">
        <v>41</v>
      </c>
      <c r="D39" t="s">
        <v>41</v>
      </c>
      <c r="E39" t="s">
        <v>41</v>
      </c>
      <c r="F39" t="s">
        <v>41</v>
      </c>
    </row>
    <row r="40" spans="1:6" ht="12.75">
      <c r="A40" t="s">
        <v>34</v>
      </c>
      <c r="B40">
        <v>303</v>
      </c>
      <c r="C40" t="s">
        <v>41</v>
      </c>
      <c r="D40" t="s">
        <v>41</v>
      </c>
      <c r="E40" t="s">
        <v>41</v>
      </c>
      <c r="F40" t="s">
        <v>41</v>
      </c>
    </row>
    <row r="41" spans="1:6" ht="12.75">
      <c r="A41" t="s">
        <v>42</v>
      </c>
      <c r="B41">
        <v>66</v>
      </c>
      <c r="C41" t="s">
        <v>41</v>
      </c>
      <c r="D41" t="s">
        <v>41</v>
      </c>
      <c r="E41" t="s">
        <v>41</v>
      </c>
      <c r="F41" t="s">
        <v>41</v>
      </c>
    </row>
    <row r="42" spans="1:6" ht="12.75">
      <c r="A42" t="s">
        <v>35</v>
      </c>
      <c r="B42">
        <v>3</v>
      </c>
      <c r="C42" t="s">
        <v>41</v>
      </c>
      <c r="D42" t="s">
        <v>41</v>
      </c>
      <c r="E42" t="s">
        <v>41</v>
      </c>
      <c r="F42" t="s">
        <v>41</v>
      </c>
    </row>
    <row r="43" spans="1:6" ht="12.75">
      <c r="A43" t="s">
        <v>36</v>
      </c>
      <c r="B43">
        <v>13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166</v>
      </c>
      <c r="C45" t="s">
        <v>41</v>
      </c>
      <c r="D45" t="s">
        <v>39</v>
      </c>
      <c r="E45" t="s">
        <v>41</v>
      </c>
      <c r="F45">
        <v>370</v>
      </c>
    </row>
    <row r="46" spans="1:6" ht="12.75">
      <c r="A46" t="s">
        <v>40</v>
      </c>
      <c r="B46" s="1">
        <v>25714</v>
      </c>
      <c r="C46" t="s">
        <v>41</v>
      </c>
      <c r="D46" t="s">
        <v>40</v>
      </c>
      <c r="E46" t="s">
        <v>41</v>
      </c>
      <c r="F46" s="1">
        <v>25714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2" sqref="A2"/>
    </sheetView>
  </sheetViews>
  <sheetFormatPr defaultColWidth="9.140625" defaultRowHeight="12.75"/>
  <cols>
    <col min="8" max="8" width="29.8515625" style="0" bestFit="1" customWidth="1"/>
  </cols>
  <sheetData>
    <row r="1" ht="12.75">
      <c r="A1" t="s">
        <v>310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14827</v>
      </c>
      <c r="D3">
        <f aca="true" t="shared" si="1" ref="D3:D22">IF(ISERROR(VLOOKUP($B3,H$28:I$103,2,FALSE)),0,VLOOKUP($B3,H$28:I$103,2,FALSE))</f>
        <v>15462</v>
      </c>
      <c r="E3" s="4">
        <f aca="true" t="shared" si="2" ref="E3:E22">C3/C$22</f>
        <v>0.45156083447540735</v>
      </c>
      <c r="F3" s="4">
        <f aca="true" t="shared" si="3" ref="F3:F22">D3/D$22</f>
        <v>0.454043577846949</v>
      </c>
      <c r="G3" s="4">
        <f aca="true" t="shared" si="4" ref="G3:G21">E3-F3</f>
        <v>-0.0024827433715416403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7714</v>
      </c>
      <c r="D4">
        <f t="shared" si="1"/>
        <v>9200</v>
      </c>
      <c r="E4" s="4">
        <f t="shared" si="2"/>
        <v>0.23493223694228718</v>
      </c>
      <c r="F4" s="4">
        <f t="shared" si="3"/>
        <v>0.270159158982792</v>
      </c>
      <c r="G4" s="4">
        <f t="shared" si="4"/>
        <v>-0.03522692204050484</v>
      </c>
      <c r="H4" s="4">
        <f>G4</f>
        <v>-0.03522692204050484</v>
      </c>
    </row>
    <row r="5" spans="1:8" ht="12.75">
      <c r="A5" t="s">
        <v>26</v>
      </c>
      <c r="B5" t="s">
        <v>26</v>
      </c>
      <c r="C5">
        <f t="shared" si="0"/>
        <v>3966</v>
      </c>
      <c r="D5">
        <f t="shared" si="1"/>
        <v>4787</v>
      </c>
      <c r="E5" s="4">
        <f t="shared" si="2"/>
        <v>0.12078574691640018</v>
      </c>
      <c r="F5" s="4">
        <f t="shared" si="3"/>
        <v>0.14057085804898103</v>
      </c>
      <c r="G5" s="4">
        <f t="shared" si="4"/>
        <v>-0.019785111132580857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2872</v>
      </c>
      <c r="D6">
        <f t="shared" si="1"/>
        <v>1931</v>
      </c>
      <c r="E6" s="4">
        <f t="shared" si="2"/>
        <v>0.08746764123648545</v>
      </c>
      <c r="F6" s="4">
        <f t="shared" si="3"/>
        <v>0.05670405826040994</v>
      </c>
      <c r="G6" s="4">
        <f t="shared" si="4"/>
        <v>0.030763582976075517</v>
      </c>
      <c r="H6" s="4">
        <f t="shared" si="5"/>
        <v>0.030763582976075517</v>
      </c>
    </row>
    <row r="7" spans="1:8" ht="12.75">
      <c r="A7" t="s">
        <v>42</v>
      </c>
      <c r="B7" t="s">
        <v>42</v>
      </c>
      <c r="C7">
        <f t="shared" si="0"/>
        <v>116</v>
      </c>
      <c r="D7">
        <f t="shared" si="1"/>
        <v>145</v>
      </c>
      <c r="E7" s="4">
        <f t="shared" si="2"/>
        <v>0.0035328155931171005</v>
      </c>
      <c r="F7" s="4">
        <f t="shared" si="3"/>
        <v>0.004257943266576613</v>
      </c>
      <c r="G7" s="4">
        <f t="shared" si="4"/>
        <v>-0.0007251276734595129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91</v>
      </c>
      <c r="D8">
        <f t="shared" si="1"/>
        <v>278</v>
      </c>
      <c r="E8" s="4">
        <f t="shared" si="2"/>
        <v>0.002771432922186691</v>
      </c>
      <c r="F8" s="4">
        <f t="shared" si="3"/>
        <v>0.008163505021436541</v>
      </c>
      <c r="G8" s="4">
        <f t="shared" si="4"/>
        <v>-0.005392072099249851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64</v>
      </c>
      <c r="D9">
        <f t="shared" si="1"/>
        <v>468</v>
      </c>
      <c r="E9" s="4">
        <f t="shared" si="2"/>
        <v>0.0019491396375818486</v>
      </c>
      <c r="F9" s="4">
        <f t="shared" si="3"/>
        <v>0.013742878956950725</v>
      </c>
      <c r="G9" s="4">
        <f t="shared" si="4"/>
        <v>-0.011793739319368876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1699</v>
      </c>
      <c r="D10">
        <f t="shared" si="1"/>
        <v>1075</v>
      </c>
      <c r="E10" s="4">
        <f t="shared" si="2"/>
        <v>0.051743566316430636</v>
      </c>
      <c r="F10" s="4">
        <f t="shared" si="3"/>
        <v>0.03156751042461972</v>
      </c>
      <c r="G10" s="4">
        <f t="shared" si="4"/>
        <v>0.020176055891810915</v>
      </c>
      <c r="H10" s="4">
        <f t="shared" si="5"/>
        <v>0.020176055891810915</v>
      </c>
    </row>
    <row r="11" spans="1:8" ht="12.75">
      <c r="A11" t="s">
        <v>34</v>
      </c>
      <c r="B11" t="s">
        <v>60</v>
      </c>
      <c r="C11">
        <f t="shared" si="0"/>
        <v>225</v>
      </c>
      <c r="D11">
        <f t="shared" si="1"/>
        <v>91</v>
      </c>
      <c r="E11" s="4">
        <f t="shared" si="2"/>
        <v>0.006852444038373686</v>
      </c>
      <c r="F11" s="4">
        <f t="shared" si="3"/>
        <v>0.00267222646385153</v>
      </c>
      <c r="G11" s="4">
        <f t="shared" si="4"/>
        <v>0.004180217574522156</v>
      </c>
      <c r="H11" s="4">
        <f t="shared" si="5"/>
        <v>0.004180217574522156</v>
      </c>
    </row>
    <row r="12" spans="1:8" ht="12.75">
      <c r="A12" t="s">
        <v>11</v>
      </c>
      <c r="B12" t="s">
        <v>11</v>
      </c>
      <c r="C12">
        <f t="shared" si="0"/>
        <v>171</v>
      </c>
      <c r="D12">
        <f t="shared" si="1"/>
        <v>249</v>
      </c>
      <c r="E12" s="4">
        <f t="shared" si="2"/>
        <v>0.005207857469164002</v>
      </c>
      <c r="F12" s="4">
        <f t="shared" si="3"/>
        <v>0.007311916368121219</v>
      </c>
      <c r="G12" s="4">
        <f t="shared" si="4"/>
        <v>-0.0021040588989572175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855</v>
      </c>
      <c r="D13">
        <f t="shared" si="1"/>
        <v>0</v>
      </c>
      <c r="E13" s="4">
        <f t="shared" si="2"/>
        <v>0.02603928734582001</v>
      </c>
      <c r="F13" s="4">
        <f t="shared" si="3"/>
        <v>0</v>
      </c>
      <c r="G13" s="4">
        <f t="shared" si="4"/>
        <v>0.02603928734582001</v>
      </c>
      <c r="H13" s="4">
        <f t="shared" si="5"/>
        <v>0.02603928734582001</v>
      </c>
    </row>
    <row r="14" spans="1:8" ht="12.75">
      <c r="A14" t="s">
        <v>19</v>
      </c>
      <c r="B14" t="s">
        <v>19</v>
      </c>
      <c r="C14">
        <f t="shared" si="0"/>
        <v>22</v>
      </c>
      <c r="D14">
        <f t="shared" si="1"/>
        <v>33</v>
      </c>
      <c r="E14" s="4">
        <f t="shared" si="2"/>
        <v>0.0006700167504187605</v>
      </c>
      <c r="F14" s="4">
        <f t="shared" si="3"/>
        <v>0.0009690491572208845</v>
      </c>
      <c r="G14" s="4">
        <f t="shared" si="4"/>
        <v>-0.00029903240680212396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10</v>
      </c>
      <c r="D15">
        <f t="shared" si="1"/>
        <v>0</v>
      </c>
      <c r="E15" s="4">
        <f t="shared" si="2"/>
        <v>0.00030455306837216383</v>
      </c>
      <c r="F15" s="4">
        <f t="shared" si="3"/>
        <v>0</v>
      </c>
      <c r="G15" s="4">
        <f t="shared" si="4"/>
        <v>0.00030455306837216383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13</v>
      </c>
      <c r="D16">
        <f t="shared" si="1"/>
        <v>0</v>
      </c>
      <c r="E16" s="4">
        <f t="shared" si="2"/>
        <v>0.000395918988883813</v>
      </c>
      <c r="F16" s="4">
        <f t="shared" si="3"/>
        <v>0</v>
      </c>
      <c r="G16" s="4">
        <f t="shared" si="4"/>
        <v>0.000395918988883813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6</v>
      </c>
      <c r="D17">
        <f t="shared" si="1"/>
        <v>0</v>
      </c>
      <c r="E17" s="4">
        <f t="shared" si="2"/>
        <v>0.0001827318410232983</v>
      </c>
      <c r="F17" s="4">
        <f t="shared" si="3"/>
        <v>0</v>
      </c>
      <c r="G17" s="4">
        <f t="shared" si="4"/>
        <v>0.0001827318410232983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31</v>
      </c>
      <c r="E18" s="4">
        <f t="shared" si="2"/>
        <v>0</v>
      </c>
      <c r="F18" s="4">
        <f t="shared" si="3"/>
        <v>0.0009103189052681036</v>
      </c>
      <c r="G18" s="4">
        <f t="shared" si="4"/>
        <v>-0.0009103189052681036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16</v>
      </c>
      <c r="E19" s="4">
        <f t="shared" si="2"/>
        <v>0</v>
      </c>
      <c r="F19" s="4">
        <f t="shared" si="3"/>
        <v>0.00046984201562224703</v>
      </c>
      <c r="G19" s="4">
        <f t="shared" si="4"/>
        <v>-0.00046984201562224703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184</v>
      </c>
      <c r="D21">
        <f t="shared" si="1"/>
        <v>288</v>
      </c>
      <c r="E21" s="4">
        <f t="shared" si="2"/>
        <v>0.0056037764580478145</v>
      </c>
      <c r="F21" s="4">
        <f t="shared" si="3"/>
        <v>0.008457156281200447</v>
      </c>
      <c r="G21" s="4">
        <f t="shared" si="4"/>
        <v>-0.0028533798231526325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32835</v>
      </c>
      <c r="D22">
        <f t="shared" si="1"/>
        <v>34054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32835</v>
      </c>
      <c r="D23" s="2">
        <f>SUM(D3:D21)</f>
        <v>34054</v>
      </c>
      <c r="E23" s="5"/>
      <c r="F23" s="5"/>
      <c r="G23" s="5">
        <f>VLOOKUP("LAB",E27:F45,2,FALSE)</f>
        <v>15405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0.5007465108730932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44</v>
      </c>
      <c r="E28" t="s">
        <v>296</v>
      </c>
      <c r="F28">
        <v>43</v>
      </c>
      <c r="H28" t="s">
        <v>8</v>
      </c>
      <c r="I28" s="1">
        <v>15462</v>
      </c>
      <c r="J28" t="s">
        <v>41</v>
      </c>
      <c r="K28" t="s">
        <v>303</v>
      </c>
      <c r="L28" t="s">
        <v>10</v>
      </c>
      <c r="M28" s="1">
        <v>13214</v>
      </c>
    </row>
    <row r="29" spans="1:13" ht="12.75">
      <c r="A29" t="s">
        <v>26</v>
      </c>
      <c r="B29" s="1">
        <v>3966</v>
      </c>
      <c r="C29" t="s">
        <v>41</v>
      </c>
      <c r="D29" t="s">
        <v>297</v>
      </c>
      <c r="E29" t="s">
        <v>28</v>
      </c>
      <c r="F29" s="1">
        <v>2024</v>
      </c>
      <c r="H29" t="s">
        <v>31</v>
      </c>
      <c r="I29" s="1">
        <v>278</v>
      </c>
      <c r="J29" t="s">
        <v>41</v>
      </c>
      <c r="K29" t="s">
        <v>304</v>
      </c>
      <c r="L29" t="s">
        <v>59</v>
      </c>
      <c r="M29" s="1">
        <v>487</v>
      </c>
    </row>
    <row r="30" spans="1:13" ht="12.75">
      <c r="A30" t="s">
        <v>14</v>
      </c>
      <c r="B30" s="1">
        <v>1699</v>
      </c>
      <c r="C30" t="s">
        <v>41</v>
      </c>
      <c r="D30" t="s">
        <v>298</v>
      </c>
      <c r="E30" t="s">
        <v>16</v>
      </c>
      <c r="F30">
        <v>954</v>
      </c>
      <c r="H30" t="s">
        <v>37</v>
      </c>
      <c r="I30" s="1">
        <v>468</v>
      </c>
      <c r="J30" t="s">
        <v>41</v>
      </c>
      <c r="K30" t="s">
        <v>305</v>
      </c>
      <c r="L30" t="s">
        <v>107</v>
      </c>
      <c r="M30">
        <v>454</v>
      </c>
    </row>
    <row r="31" spans="1:13" ht="12.75">
      <c r="A31" t="s">
        <v>22</v>
      </c>
      <c r="B31" s="1">
        <v>7714</v>
      </c>
      <c r="C31" t="s">
        <v>41</v>
      </c>
      <c r="D31" t="s">
        <v>86</v>
      </c>
      <c r="E31" t="s">
        <v>24</v>
      </c>
      <c r="F31" s="1">
        <v>15405</v>
      </c>
      <c r="H31" t="s">
        <v>26</v>
      </c>
      <c r="I31" s="1">
        <v>4787</v>
      </c>
      <c r="J31" t="s">
        <v>41</v>
      </c>
      <c r="K31" t="s">
        <v>297</v>
      </c>
      <c r="L31" t="s">
        <v>28</v>
      </c>
      <c r="M31" s="1">
        <v>2123</v>
      </c>
    </row>
    <row r="32" spans="1:13" ht="12.75">
      <c r="A32" t="s">
        <v>8</v>
      </c>
      <c r="B32" s="1">
        <v>14827</v>
      </c>
      <c r="C32" t="s">
        <v>41</v>
      </c>
      <c r="D32" t="s">
        <v>299</v>
      </c>
      <c r="E32" t="s">
        <v>10</v>
      </c>
      <c r="F32" s="1">
        <v>11717</v>
      </c>
      <c r="H32" t="s">
        <v>56</v>
      </c>
      <c r="I32" s="1">
        <v>1075</v>
      </c>
      <c r="J32" t="s">
        <v>41</v>
      </c>
      <c r="K32" t="s">
        <v>306</v>
      </c>
      <c r="L32" t="s">
        <v>16</v>
      </c>
      <c r="M32" s="1">
        <v>623</v>
      </c>
    </row>
    <row r="33" spans="1:13" ht="12.75">
      <c r="A33" t="s">
        <v>32</v>
      </c>
      <c r="B33">
        <v>855</v>
      </c>
      <c r="C33" t="s">
        <v>41</v>
      </c>
      <c r="D33" t="s">
        <v>300</v>
      </c>
      <c r="E33" t="s">
        <v>301</v>
      </c>
      <c r="F33" s="1">
        <v>2141</v>
      </c>
      <c r="H33" t="s">
        <v>22</v>
      </c>
      <c r="I33" s="1">
        <v>9200</v>
      </c>
      <c r="J33" t="s">
        <v>41</v>
      </c>
      <c r="K33" t="s">
        <v>307</v>
      </c>
      <c r="L33" t="s">
        <v>24</v>
      </c>
      <c r="M33" s="1">
        <v>15753</v>
      </c>
    </row>
    <row r="34" spans="1:13" ht="12.75">
      <c r="A34" t="s">
        <v>41</v>
      </c>
      <c r="B34" t="s">
        <v>41</v>
      </c>
      <c r="C34" t="s">
        <v>41</v>
      </c>
      <c r="D34" t="s">
        <v>302</v>
      </c>
      <c r="E34" t="s">
        <v>18</v>
      </c>
      <c r="F34">
        <v>203</v>
      </c>
      <c r="H34" t="s">
        <v>41</v>
      </c>
      <c r="I34" t="s">
        <v>41</v>
      </c>
      <c r="J34" t="s">
        <v>41</v>
      </c>
      <c r="K34" t="s">
        <v>308</v>
      </c>
      <c r="L34" t="s">
        <v>309</v>
      </c>
      <c r="M34">
        <v>52</v>
      </c>
    </row>
    <row r="35" spans="1:13" ht="12.75">
      <c r="A35" t="s">
        <v>31</v>
      </c>
      <c r="B35">
        <v>91</v>
      </c>
      <c r="C35" t="s">
        <v>41</v>
      </c>
      <c r="D35" t="s">
        <v>41</v>
      </c>
      <c r="E35" t="s">
        <v>41</v>
      </c>
      <c r="F35" t="s">
        <v>41</v>
      </c>
      <c r="H35" t="s">
        <v>11</v>
      </c>
      <c r="I35">
        <v>249</v>
      </c>
      <c r="J35" t="s">
        <v>41</v>
      </c>
      <c r="K35" t="s">
        <v>302</v>
      </c>
      <c r="L35" t="s">
        <v>13</v>
      </c>
      <c r="M35">
        <v>450</v>
      </c>
    </row>
    <row r="36" spans="1:13" ht="12.75">
      <c r="A36" t="s">
        <v>11</v>
      </c>
      <c r="B36">
        <v>171</v>
      </c>
      <c r="C36" t="s">
        <v>41</v>
      </c>
      <c r="D36" t="s">
        <v>41</v>
      </c>
      <c r="E36" t="s">
        <v>41</v>
      </c>
      <c r="F36" t="s">
        <v>41</v>
      </c>
      <c r="H36" t="s">
        <v>46</v>
      </c>
      <c r="I36">
        <v>16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19</v>
      </c>
      <c r="B37">
        <v>22</v>
      </c>
      <c r="C37" t="s">
        <v>41</v>
      </c>
      <c r="D37" t="s">
        <v>41</v>
      </c>
      <c r="E37" t="s">
        <v>41</v>
      </c>
      <c r="F37" t="s">
        <v>41</v>
      </c>
      <c r="H37" t="s">
        <v>19</v>
      </c>
      <c r="I37">
        <v>33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33</v>
      </c>
      <c r="B38">
        <v>6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31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>
        <v>225</v>
      </c>
      <c r="C39" t="s">
        <v>41</v>
      </c>
      <c r="D39" t="s">
        <v>41</v>
      </c>
      <c r="E39" t="s">
        <v>41</v>
      </c>
      <c r="F39" t="s">
        <v>41</v>
      </c>
      <c r="H39" t="s">
        <v>60</v>
      </c>
      <c r="I39">
        <v>91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42</v>
      </c>
      <c r="B40">
        <v>116</v>
      </c>
      <c r="C40" t="s">
        <v>41</v>
      </c>
      <c r="D40" t="s">
        <v>41</v>
      </c>
      <c r="E40" t="s">
        <v>41</v>
      </c>
      <c r="F40" t="s">
        <v>41</v>
      </c>
      <c r="H40" t="s">
        <v>42</v>
      </c>
      <c r="I40">
        <v>145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5</v>
      </c>
      <c r="B41" s="1">
        <v>2872</v>
      </c>
      <c r="C41" t="s">
        <v>41</v>
      </c>
      <c r="D41" t="s">
        <v>41</v>
      </c>
      <c r="E41" t="s">
        <v>41</v>
      </c>
      <c r="F41" t="s">
        <v>41</v>
      </c>
      <c r="H41" t="s">
        <v>5</v>
      </c>
      <c r="I41" s="1">
        <v>1931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35</v>
      </c>
      <c r="B42">
        <v>13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288</v>
      </c>
      <c r="J42" t="s">
        <v>41</v>
      </c>
      <c r="K42" t="s">
        <v>39</v>
      </c>
      <c r="L42" t="s">
        <v>41</v>
      </c>
      <c r="M42">
        <v>628</v>
      </c>
    </row>
    <row r="43" spans="1:13" ht="12.75">
      <c r="A43" t="s">
        <v>36</v>
      </c>
      <c r="B43">
        <v>10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34054</v>
      </c>
      <c r="J43" t="s">
        <v>41</v>
      </c>
      <c r="K43" t="s">
        <v>40</v>
      </c>
      <c r="L43" t="s">
        <v>41</v>
      </c>
      <c r="M43" s="1">
        <v>33784</v>
      </c>
    </row>
    <row r="44" spans="1:6" ht="12.75">
      <c r="A44" t="s">
        <v>37</v>
      </c>
      <c r="B44">
        <v>64</v>
      </c>
      <c r="C44" t="s">
        <v>41</v>
      </c>
      <c r="D44" t="s">
        <v>41</v>
      </c>
      <c r="E44" t="s">
        <v>41</v>
      </c>
      <c r="F44" t="s">
        <v>41</v>
      </c>
    </row>
    <row r="45" ht="12.75">
      <c r="A45" t="s">
        <v>41</v>
      </c>
    </row>
    <row r="46" spans="1:6" ht="12.75">
      <c r="A46" t="s">
        <v>38</v>
      </c>
      <c r="B46">
        <v>184</v>
      </c>
      <c r="C46" t="s">
        <v>41</v>
      </c>
      <c r="D46" t="s">
        <v>39</v>
      </c>
      <c r="E46" t="s">
        <v>41</v>
      </c>
      <c r="F46">
        <v>337</v>
      </c>
    </row>
    <row r="47" spans="1:13" ht="12.75">
      <c r="A47" t="s">
        <v>40</v>
      </c>
      <c r="B47" s="1">
        <v>32835</v>
      </c>
      <c r="C47" t="s">
        <v>41</v>
      </c>
      <c r="D47" t="s">
        <v>40</v>
      </c>
      <c r="E47" t="s">
        <v>41</v>
      </c>
      <c r="F47" s="1">
        <v>32824</v>
      </c>
      <c r="I47" s="1"/>
      <c r="M47" s="1"/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H27" sqref="H27:M42"/>
    </sheetView>
  </sheetViews>
  <sheetFormatPr defaultColWidth="9.140625" defaultRowHeight="12.75"/>
  <sheetData>
    <row r="1" ht="12.75">
      <c r="A1" t="s">
        <v>292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15935</v>
      </c>
      <c r="D3">
        <f aca="true" t="shared" si="1" ref="D3:D22">IF(ISERROR(VLOOKUP($B3,H$28:I$103,2,FALSE)),0,VLOOKUP($B3,H$28:I$103,2,FALSE))</f>
        <v>13510</v>
      </c>
      <c r="E3" s="4">
        <f aca="true" t="shared" si="2" ref="E3:E22">C3/C$22</f>
        <v>0.4593675228458589</v>
      </c>
      <c r="F3" s="4">
        <f aca="true" t="shared" si="3" ref="F3:F22">D3/D$22</f>
        <v>0.40717299578059074</v>
      </c>
      <c r="G3" s="4">
        <f aca="true" t="shared" si="4" ref="G3:G21">E3-F3</f>
        <v>0.05219452706526817</v>
      </c>
      <c r="H3" s="4">
        <f>IF(G3&gt;0.001,G3,"")</f>
        <v>0.05219452706526817</v>
      </c>
    </row>
    <row r="4" spans="1:8" ht="12.75">
      <c r="A4" t="s">
        <v>22</v>
      </c>
      <c r="B4" t="s">
        <v>22</v>
      </c>
      <c r="C4">
        <f t="shared" si="0"/>
        <v>9563</v>
      </c>
      <c r="D4">
        <f t="shared" si="1"/>
        <v>11751</v>
      </c>
      <c r="E4" s="4">
        <f t="shared" si="2"/>
        <v>0.2756781688719767</v>
      </c>
      <c r="F4" s="4">
        <f t="shared" si="3"/>
        <v>0.35415913200723326</v>
      </c>
      <c r="G4" s="4">
        <f t="shared" si="4"/>
        <v>-0.07848096313525654</v>
      </c>
      <c r="H4" s="4">
        <f>G4</f>
        <v>-0.07848096313525654</v>
      </c>
    </row>
    <row r="5" spans="1:8" ht="12.75">
      <c r="A5" t="s">
        <v>26</v>
      </c>
      <c r="B5" t="s">
        <v>26</v>
      </c>
      <c r="C5">
        <f t="shared" si="0"/>
        <v>4182</v>
      </c>
      <c r="D5">
        <f t="shared" si="1"/>
        <v>3940</v>
      </c>
      <c r="E5" s="4">
        <f t="shared" si="2"/>
        <v>0.12055694888869671</v>
      </c>
      <c r="F5" s="4">
        <f t="shared" si="3"/>
        <v>0.11874623267028331</v>
      </c>
      <c r="G5" s="4">
        <f t="shared" si="4"/>
        <v>0.0018107162184134024</v>
      </c>
      <c r="H5" s="4">
        <f aca="true" t="shared" si="5" ref="H5:H21">IF(G5&gt;0.001,G5,"")</f>
        <v>0.0018107162184134024</v>
      </c>
    </row>
    <row r="6" spans="1:8" ht="12.75">
      <c r="A6" t="s">
        <v>5</v>
      </c>
      <c r="B6" t="s">
        <v>5</v>
      </c>
      <c r="C6">
        <f t="shared" si="0"/>
        <v>2644</v>
      </c>
      <c r="D6">
        <f t="shared" si="1"/>
        <v>1974</v>
      </c>
      <c r="E6" s="4">
        <f t="shared" si="2"/>
        <v>0.07622012741791347</v>
      </c>
      <c r="F6" s="4">
        <f t="shared" si="3"/>
        <v>0.05949367088607595</v>
      </c>
      <c r="G6" s="4">
        <f t="shared" si="4"/>
        <v>0.01672645653183752</v>
      </c>
      <c r="H6" s="4">
        <f t="shared" si="5"/>
        <v>0.01672645653183752</v>
      </c>
    </row>
    <row r="7" spans="1:8" ht="12.75">
      <c r="A7" t="s">
        <v>42</v>
      </c>
      <c r="B7" t="s">
        <v>42</v>
      </c>
      <c r="C7">
        <f t="shared" si="0"/>
        <v>169</v>
      </c>
      <c r="D7">
        <f t="shared" si="1"/>
        <v>196</v>
      </c>
      <c r="E7" s="4">
        <f t="shared" si="2"/>
        <v>0.004871861396984635</v>
      </c>
      <c r="F7" s="4">
        <f t="shared" si="3"/>
        <v>0.00590717299578059</v>
      </c>
      <c r="G7" s="4">
        <f t="shared" si="4"/>
        <v>-0.0010353115987959552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231</v>
      </c>
      <c r="D8">
        <f t="shared" si="1"/>
        <v>249</v>
      </c>
      <c r="E8" s="4">
        <f t="shared" si="2"/>
        <v>0.00665917149528669</v>
      </c>
      <c r="F8" s="4">
        <f t="shared" si="3"/>
        <v>0.007504520795660036</v>
      </c>
      <c r="G8" s="4">
        <f t="shared" si="4"/>
        <v>-0.0008453493003733456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118</v>
      </c>
      <c r="D9">
        <f t="shared" si="1"/>
        <v>294</v>
      </c>
      <c r="E9" s="4">
        <f t="shared" si="2"/>
        <v>0.003401654703220041</v>
      </c>
      <c r="F9" s="4">
        <f t="shared" si="3"/>
        <v>0.008860759493670886</v>
      </c>
      <c r="G9" s="4">
        <f t="shared" si="4"/>
        <v>-0.005459104790450846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1256</v>
      </c>
      <c r="D10">
        <f t="shared" si="1"/>
        <v>667</v>
      </c>
      <c r="E10" s="4">
        <f t="shared" si="2"/>
        <v>0.03620744328173196</v>
      </c>
      <c r="F10" s="4">
        <f t="shared" si="3"/>
        <v>0.020102471368294152</v>
      </c>
      <c r="G10" s="4">
        <f t="shared" si="4"/>
        <v>0.01610497191343781</v>
      </c>
      <c r="H10" s="4">
        <f t="shared" si="5"/>
        <v>0.01610497191343781</v>
      </c>
    </row>
    <row r="11" spans="1:8" ht="12.75">
      <c r="A11" t="s">
        <v>34</v>
      </c>
      <c r="B11" t="s">
        <v>60</v>
      </c>
      <c r="C11">
        <f t="shared" si="0"/>
        <v>223</v>
      </c>
      <c r="D11">
        <f t="shared" si="1"/>
        <v>123</v>
      </c>
      <c r="E11" s="4">
        <f t="shared" si="2"/>
        <v>0.006428550837441264</v>
      </c>
      <c r="F11" s="4">
        <f t="shared" si="3"/>
        <v>0.0037070524412296563</v>
      </c>
      <c r="G11" s="4">
        <f t="shared" si="4"/>
        <v>0.0027214983962116075</v>
      </c>
      <c r="H11" s="4">
        <f t="shared" si="5"/>
        <v>0.0027214983962116075</v>
      </c>
    </row>
    <row r="12" spans="1:8" ht="12.75">
      <c r="A12" t="s">
        <v>11</v>
      </c>
      <c r="B12" t="s">
        <v>11</v>
      </c>
      <c r="C12">
        <f t="shared" si="0"/>
        <v>113</v>
      </c>
      <c r="D12">
        <f t="shared" si="1"/>
        <v>157</v>
      </c>
      <c r="E12" s="4">
        <f t="shared" si="2"/>
        <v>0.0032575167920666495</v>
      </c>
      <c r="F12" s="4">
        <f t="shared" si="3"/>
        <v>0.004731766124171187</v>
      </c>
      <c r="G12" s="4">
        <f t="shared" si="4"/>
        <v>-0.0014742493321045378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46</v>
      </c>
      <c r="D13">
        <f t="shared" si="1"/>
        <v>0</v>
      </c>
      <c r="E13" s="4">
        <f t="shared" si="2"/>
        <v>0.0013260687826112023</v>
      </c>
      <c r="F13" s="4">
        <f t="shared" si="3"/>
        <v>0</v>
      </c>
      <c r="G13" s="4">
        <f t="shared" si="4"/>
        <v>0.0013260687826112023</v>
      </c>
      <c r="H13" s="4">
        <f t="shared" si="5"/>
        <v>0.0013260687826112023</v>
      </c>
    </row>
    <row r="14" spans="1:8" ht="12.75">
      <c r="A14" t="s">
        <v>19</v>
      </c>
      <c r="B14" t="s">
        <v>19</v>
      </c>
      <c r="C14">
        <f t="shared" si="0"/>
        <v>15</v>
      </c>
      <c r="D14">
        <f t="shared" si="1"/>
        <v>12</v>
      </c>
      <c r="E14" s="4">
        <f t="shared" si="2"/>
        <v>0.0004324137334601747</v>
      </c>
      <c r="F14" s="4">
        <f t="shared" si="3"/>
        <v>0.0003616636528028933</v>
      </c>
      <c r="G14" s="4">
        <f t="shared" si="4"/>
        <v>7.075008065728138E-05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18</v>
      </c>
      <c r="D15">
        <f t="shared" si="1"/>
        <v>0</v>
      </c>
      <c r="E15" s="4">
        <f t="shared" si="2"/>
        <v>0.0005188964801522097</v>
      </c>
      <c r="F15" s="4">
        <f t="shared" si="3"/>
        <v>0</v>
      </c>
      <c r="G15" s="4">
        <f t="shared" si="4"/>
        <v>0.0005188964801522097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7</v>
      </c>
      <c r="D16">
        <f t="shared" si="1"/>
        <v>0</v>
      </c>
      <c r="E16" s="4">
        <f t="shared" si="2"/>
        <v>0.00020179307561474818</v>
      </c>
      <c r="F16" s="4">
        <f t="shared" si="3"/>
        <v>0</v>
      </c>
      <c r="G16" s="4">
        <f t="shared" si="4"/>
        <v>0.00020179307561474818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4</v>
      </c>
      <c r="D17">
        <f t="shared" si="1"/>
        <v>0</v>
      </c>
      <c r="E17" s="4">
        <f t="shared" si="2"/>
        <v>0.00011531032892271325</v>
      </c>
      <c r="F17" s="4">
        <f t="shared" si="3"/>
        <v>0</v>
      </c>
      <c r="G17" s="4">
        <f t="shared" si="4"/>
        <v>0.00011531032892271325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23</v>
      </c>
      <c r="E18" s="4">
        <f t="shared" si="2"/>
        <v>0</v>
      </c>
      <c r="F18" s="4">
        <f t="shared" si="3"/>
        <v>0.0006931886678722121</v>
      </c>
      <c r="G18" s="4">
        <f t="shared" si="4"/>
        <v>-0.0006931886678722121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18</v>
      </c>
      <c r="E19" s="4">
        <f t="shared" si="2"/>
        <v>0</v>
      </c>
      <c r="F19" s="4">
        <f t="shared" si="3"/>
        <v>0.00054249547920434</v>
      </c>
      <c r="G19" s="4">
        <f t="shared" si="4"/>
        <v>-0.00054249547920434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165</v>
      </c>
      <c r="D21">
        <f t="shared" si="1"/>
        <v>266</v>
      </c>
      <c r="E21" s="4">
        <f t="shared" si="2"/>
        <v>0.004756551068061922</v>
      </c>
      <c r="F21" s="4">
        <f t="shared" si="3"/>
        <v>0.008016877637130802</v>
      </c>
      <c r="G21" s="4">
        <f t="shared" si="4"/>
        <v>-0.0032603265690688797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34689</v>
      </c>
      <c r="D22">
        <f t="shared" si="1"/>
        <v>33180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34689</v>
      </c>
      <c r="D23" s="2">
        <f>SUM(D3:D21)</f>
        <v>33180</v>
      </c>
      <c r="E23" s="5"/>
      <c r="F23" s="5"/>
      <c r="G23" s="5">
        <f>VLOOKUP("LAB",E27:F45,2,FALSE)</f>
        <v>15049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0.6354575054820918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8</v>
      </c>
      <c r="B28" s="1">
        <v>15935</v>
      </c>
      <c r="C28" t="s">
        <v>41</v>
      </c>
      <c r="D28" t="s">
        <v>285</v>
      </c>
      <c r="E28" t="s">
        <v>10</v>
      </c>
      <c r="F28" s="1">
        <v>14671</v>
      </c>
      <c r="H28" t="s">
        <v>56</v>
      </c>
      <c r="I28">
        <v>667</v>
      </c>
      <c r="J28" t="s">
        <v>41</v>
      </c>
      <c r="K28" t="s">
        <v>286</v>
      </c>
      <c r="L28" t="s">
        <v>16</v>
      </c>
      <c r="M28" s="1">
        <v>1015</v>
      </c>
    </row>
    <row r="29" spans="1:13" ht="12.75">
      <c r="A29" t="s">
        <v>14</v>
      </c>
      <c r="B29" s="1">
        <v>1256</v>
      </c>
      <c r="C29" t="s">
        <v>41</v>
      </c>
      <c r="D29" t="s">
        <v>286</v>
      </c>
      <c r="E29" t="s">
        <v>16</v>
      </c>
      <c r="F29">
        <v>776</v>
      </c>
      <c r="H29" t="s">
        <v>37</v>
      </c>
      <c r="I29">
        <v>294</v>
      </c>
      <c r="J29" t="s">
        <v>41</v>
      </c>
      <c r="K29" t="s">
        <v>293</v>
      </c>
      <c r="L29" t="s">
        <v>107</v>
      </c>
      <c r="M29">
        <v>342</v>
      </c>
    </row>
    <row r="30" spans="1:13" ht="12.75">
      <c r="A30" t="s">
        <v>22</v>
      </c>
      <c r="B30" s="1">
        <v>9563</v>
      </c>
      <c r="C30" t="s">
        <v>41</v>
      </c>
      <c r="D30" t="s">
        <v>83</v>
      </c>
      <c r="E30" t="s">
        <v>24</v>
      </c>
      <c r="F30" s="1">
        <v>15049</v>
      </c>
      <c r="H30" t="s">
        <v>22</v>
      </c>
      <c r="I30" s="1">
        <v>11751</v>
      </c>
      <c r="J30" t="s">
        <v>41</v>
      </c>
      <c r="K30" t="s">
        <v>83</v>
      </c>
      <c r="L30" t="s">
        <v>24</v>
      </c>
      <c r="M30" s="1">
        <v>15828</v>
      </c>
    </row>
    <row r="31" spans="1:13" ht="12.75">
      <c r="A31" t="s">
        <v>31</v>
      </c>
      <c r="B31">
        <v>231</v>
      </c>
      <c r="C31" t="s">
        <v>41</v>
      </c>
      <c r="D31" t="s">
        <v>287</v>
      </c>
      <c r="E31" t="s">
        <v>59</v>
      </c>
      <c r="F31">
        <v>161</v>
      </c>
      <c r="H31" t="s">
        <v>8</v>
      </c>
      <c r="I31" s="1">
        <v>13510</v>
      </c>
      <c r="J31" t="s">
        <v>41</v>
      </c>
      <c r="K31" t="s">
        <v>294</v>
      </c>
      <c r="L31" t="s">
        <v>10</v>
      </c>
      <c r="M31" s="1">
        <v>11003</v>
      </c>
    </row>
    <row r="32" spans="1:13" ht="12.75">
      <c r="A32" t="s">
        <v>41</v>
      </c>
      <c r="B32" t="s">
        <v>41</v>
      </c>
      <c r="C32" t="s">
        <v>41</v>
      </c>
      <c r="D32" t="s">
        <v>288</v>
      </c>
      <c r="E32" t="s">
        <v>18</v>
      </c>
      <c r="F32">
        <v>103</v>
      </c>
      <c r="H32" t="s">
        <v>31</v>
      </c>
      <c r="I32">
        <v>249</v>
      </c>
      <c r="J32" t="s">
        <v>41</v>
      </c>
      <c r="K32" t="s">
        <v>295</v>
      </c>
      <c r="L32" t="s">
        <v>59</v>
      </c>
      <c r="M32">
        <v>172</v>
      </c>
    </row>
    <row r="33" spans="1:13" ht="12.75">
      <c r="A33" t="s">
        <v>5</v>
      </c>
      <c r="B33" s="1">
        <v>2644</v>
      </c>
      <c r="C33" t="s">
        <v>41</v>
      </c>
      <c r="D33" t="s">
        <v>289</v>
      </c>
      <c r="E33" t="s">
        <v>7</v>
      </c>
      <c r="F33">
        <v>912</v>
      </c>
      <c r="H33" t="s">
        <v>26</v>
      </c>
      <c r="I33" s="1">
        <v>3940</v>
      </c>
      <c r="J33" t="s">
        <v>41</v>
      </c>
      <c r="K33" t="s">
        <v>291</v>
      </c>
      <c r="L33" t="s">
        <v>28</v>
      </c>
      <c r="M33" s="1">
        <v>3693</v>
      </c>
    </row>
    <row r="34" spans="1:13" ht="12.75">
      <c r="A34" t="s">
        <v>37</v>
      </c>
      <c r="B34">
        <v>118</v>
      </c>
      <c r="C34" t="s">
        <v>41</v>
      </c>
      <c r="D34" t="s">
        <v>290</v>
      </c>
      <c r="E34" t="s">
        <v>107</v>
      </c>
      <c r="F34">
        <v>96</v>
      </c>
      <c r="H34" t="s">
        <v>46</v>
      </c>
      <c r="I34">
        <v>18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26</v>
      </c>
      <c r="B35" s="1">
        <v>4182</v>
      </c>
      <c r="C35" t="s">
        <v>41</v>
      </c>
      <c r="D35" t="s">
        <v>291</v>
      </c>
      <c r="E35" t="s">
        <v>28</v>
      </c>
      <c r="F35" s="1">
        <v>2693</v>
      </c>
      <c r="H35" t="s">
        <v>11</v>
      </c>
      <c r="I35">
        <v>157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11</v>
      </c>
      <c r="B36">
        <v>113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12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32</v>
      </c>
      <c r="B37">
        <v>46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23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19</v>
      </c>
      <c r="B38">
        <v>15</v>
      </c>
      <c r="C38" t="s">
        <v>41</v>
      </c>
      <c r="D38" t="s">
        <v>41</v>
      </c>
      <c r="E38" t="s">
        <v>41</v>
      </c>
      <c r="F38" t="s">
        <v>41</v>
      </c>
      <c r="H38" t="s">
        <v>60</v>
      </c>
      <c r="I38">
        <v>123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4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196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>
        <v>223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1974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42</v>
      </c>
      <c r="B41">
        <v>169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266</v>
      </c>
      <c r="J41" t="s">
        <v>41</v>
      </c>
      <c r="K41" t="s">
        <v>39</v>
      </c>
      <c r="L41" t="s">
        <v>41</v>
      </c>
      <c r="M41">
        <v>728</v>
      </c>
    </row>
    <row r="42" spans="1:13" ht="12.75">
      <c r="A42" t="s">
        <v>35</v>
      </c>
      <c r="B42">
        <v>7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33180</v>
      </c>
      <c r="J42" t="s">
        <v>41</v>
      </c>
      <c r="K42" t="s">
        <v>40</v>
      </c>
      <c r="L42" t="s">
        <v>41</v>
      </c>
      <c r="M42" s="1">
        <v>32781</v>
      </c>
    </row>
    <row r="43" spans="1:6" ht="12.75">
      <c r="A43" t="s">
        <v>36</v>
      </c>
      <c r="B43">
        <v>18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165</v>
      </c>
      <c r="C45" t="s">
        <v>41</v>
      </c>
      <c r="D45" t="s">
        <v>39</v>
      </c>
      <c r="E45" t="s">
        <v>41</v>
      </c>
      <c r="F45">
        <v>238</v>
      </c>
    </row>
    <row r="46" spans="1:6" ht="12.75">
      <c r="A46" t="s">
        <v>40</v>
      </c>
      <c r="B46" s="1">
        <v>34689</v>
      </c>
      <c r="C46" t="s">
        <v>41</v>
      </c>
      <c r="D46" t="s">
        <v>40</v>
      </c>
      <c r="E46" t="s">
        <v>41</v>
      </c>
      <c r="F46" s="1">
        <v>34699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3">
      <selection activeCell="N35" sqref="N35"/>
    </sheetView>
  </sheetViews>
  <sheetFormatPr defaultColWidth="9.140625" defaultRowHeight="12.75"/>
  <sheetData>
    <row r="1" ht="12.75">
      <c r="A1" t="s">
        <v>275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13179</v>
      </c>
      <c r="D3">
        <f aca="true" t="shared" si="1" ref="D3:D22">IF(ISERROR(VLOOKUP($B3,H$28:I$103,2,FALSE)),0,VLOOKUP($B3,H$28:I$103,2,FALSE))</f>
        <v>14577</v>
      </c>
      <c r="E3" s="4">
        <f aca="true" t="shared" si="2" ref="E3:E22">C3/C$22</f>
        <v>0.4311935610522183</v>
      </c>
      <c r="F3" s="4">
        <f aca="true" t="shared" si="3" ref="F3:F22">D3/D$22</f>
        <v>0.4381688108693038</v>
      </c>
      <c r="G3" s="4">
        <f aca="true" t="shared" si="4" ref="G3:G21">E3-F3</f>
        <v>-0.006975249817085527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9171</v>
      </c>
      <c r="D4">
        <f t="shared" si="1"/>
        <v>11194</v>
      </c>
      <c r="E4" s="4">
        <f t="shared" si="2"/>
        <v>0.3000588928150766</v>
      </c>
      <c r="F4" s="4">
        <f t="shared" si="3"/>
        <v>0.33647949981964653</v>
      </c>
      <c r="G4" s="4">
        <f t="shared" si="4"/>
        <v>-0.03642060700456995</v>
      </c>
      <c r="H4" s="4">
        <f>G4</f>
        <v>-0.03642060700456995</v>
      </c>
    </row>
    <row r="5" spans="1:8" ht="12.75">
      <c r="A5" t="s">
        <v>26</v>
      </c>
      <c r="B5" t="s">
        <v>26</v>
      </c>
      <c r="C5">
        <f t="shared" si="0"/>
        <v>2785</v>
      </c>
      <c r="D5">
        <f t="shared" si="1"/>
        <v>3469</v>
      </c>
      <c r="E5" s="4">
        <f t="shared" si="2"/>
        <v>0.09112027221567857</v>
      </c>
      <c r="F5" s="4">
        <f t="shared" si="3"/>
        <v>0.10427437778044968</v>
      </c>
      <c r="G5" s="4">
        <f t="shared" si="4"/>
        <v>-0.013154105564771104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2821</v>
      </c>
      <c r="D6">
        <f t="shared" si="1"/>
        <v>1870</v>
      </c>
      <c r="E6" s="4">
        <f t="shared" si="2"/>
        <v>0.0922981285172098</v>
      </c>
      <c r="F6" s="4">
        <f t="shared" si="3"/>
        <v>0.05621017193699651</v>
      </c>
      <c r="G6" s="4">
        <f t="shared" si="4"/>
        <v>0.036087956580213285</v>
      </c>
      <c r="H6" s="4">
        <f t="shared" si="5"/>
        <v>0.036087956580213285</v>
      </c>
    </row>
    <row r="7" spans="1:8" ht="12.75">
      <c r="A7" t="s">
        <v>42</v>
      </c>
      <c r="B7" t="s">
        <v>42</v>
      </c>
      <c r="C7">
        <f t="shared" si="0"/>
        <v>346</v>
      </c>
      <c r="D7">
        <f t="shared" si="1"/>
        <v>168</v>
      </c>
      <c r="E7" s="4">
        <f t="shared" si="2"/>
        <v>0.011320507786938883</v>
      </c>
      <c r="F7" s="4">
        <f t="shared" si="3"/>
        <v>0.005049897799687387</v>
      </c>
      <c r="G7" s="4">
        <f t="shared" si="4"/>
        <v>0.006270609987251496</v>
      </c>
      <c r="H7" s="4">
        <f t="shared" si="5"/>
        <v>0.006270609987251496</v>
      </c>
    </row>
    <row r="8" spans="1:8" ht="12.75">
      <c r="A8" t="s">
        <v>31</v>
      </c>
      <c r="B8" t="s">
        <v>31</v>
      </c>
      <c r="C8">
        <f t="shared" si="0"/>
        <v>153</v>
      </c>
      <c r="D8">
        <f t="shared" si="1"/>
        <v>245</v>
      </c>
      <c r="E8" s="4">
        <f t="shared" si="2"/>
        <v>0.005005889281507656</v>
      </c>
      <c r="F8" s="4">
        <f t="shared" si="3"/>
        <v>0.007364434291210773</v>
      </c>
      <c r="G8" s="4">
        <f t="shared" si="4"/>
        <v>-0.002358545009703117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76</v>
      </c>
      <c r="D9">
        <f t="shared" si="1"/>
        <v>210</v>
      </c>
      <c r="E9" s="4">
        <f t="shared" si="2"/>
        <v>0.0024865855254547833</v>
      </c>
      <c r="F9" s="4">
        <f t="shared" si="3"/>
        <v>0.0063123722496092344</v>
      </c>
      <c r="G9" s="4">
        <f t="shared" si="4"/>
        <v>-0.003825786724154451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1392</v>
      </c>
      <c r="D10">
        <f t="shared" si="1"/>
        <v>997</v>
      </c>
      <c r="E10" s="4">
        <f t="shared" si="2"/>
        <v>0.045543776992540246</v>
      </c>
      <c r="F10" s="4">
        <f t="shared" si="3"/>
        <v>0.0299687387279067</v>
      </c>
      <c r="G10" s="4">
        <f t="shared" si="4"/>
        <v>0.015575038264633547</v>
      </c>
      <c r="H10" s="4">
        <f t="shared" si="5"/>
        <v>0.015575038264633547</v>
      </c>
    </row>
    <row r="11" spans="1:8" ht="12.75">
      <c r="A11" t="s">
        <v>34</v>
      </c>
      <c r="B11" t="s">
        <v>60</v>
      </c>
      <c r="C11">
        <f t="shared" si="0"/>
        <v>297</v>
      </c>
      <c r="D11">
        <f t="shared" si="1"/>
        <v>94</v>
      </c>
      <c r="E11" s="4">
        <f t="shared" si="2"/>
        <v>0.009717314487632508</v>
      </c>
      <c r="F11" s="4">
        <f t="shared" si="3"/>
        <v>0.0028255380545869906</v>
      </c>
      <c r="G11" s="4">
        <f t="shared" si="4"/>
        <v>0.006891776433045518</v>
      </c>
      <c r="H11" s="4">
        <f t="shared" si="5"/>
        <v>0.006891776433045518</v>
      </c>
    </row>
    <row r="12" spans="1:8" ht="12.75">
      <c r="A12" t="s">
        <v>11</v>
      </c>
      <c r="B12" t="s">
        <v>11</v>
      </c>
      <c r="C12">
        <f t="shared" si="0"/>
        <v>98</v>
      </c>
      <c r="D12">
        <f t="shared" si="1"/>
        <v>157</v>
      </c>
      <c r="E12" s="4">
        <f t="shared" si="2"/>
        <v>0.003206386598612747</v>
      </c>
      <c r="F12" s="4">
        <f t="shared" si="3"/>
        <v>0.004719249729469761</v>
      </c>
      <c r="G12" s="4">
        <f t="shared" si="4"/>
        <v>-0.0015128631308570137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26</v>
      </c>
      <c r="D13">
        <f t="shared" si="1"/>
        <v>0</v>
      </c>
      <c r="E13" s="4">
        <f t="shared" si="2"/>
        <v>0.0008506739955503206</v>
      </c>
      <c r="F13" s="4">
        <f t="shared" si="3"/>
        <v>0</v>
      </c>
      <c r="G13" s="4">
        <f t="shared" si="4"/>
        <v>0.0008506739955503206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10</v>
      </c>
      <c r="D14">
        <f t="shared" si="1"/>
        <v>15</v>
      </c>
      <c r="E14" s="4">
        <f t="shared" si="2"/>
        <v>0.00032718230598089256</v>
      </c>
      <c r="F14" s="4">
        <f t="shared" si="3"/>
        <v>0.0004508837321149453</v>
      </c>
      <c r="G14" s="4">
        <f t="shared" si="4"/>
        <v>-0.00012370142613405273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19</v>
      </c>
      <c r="D15">
        <f t="shared" si="1"/>
        <v>0</v>
      </c>
      <c r="E15" s="4">
        <f t="shared" si="2"/>
        <v>0.0006216463813636958</v>
      </c>
      <c r="F15" s="4">
        <f t="shared" si="3"/>
        <v>0</v>
      </c>
      <c r="G15" s="4">
        <f t="shared" si="4"/>
        <v>0.0006216463813636958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79</v>
      </c>
      <c r="D16">
        <f t="shared" si="1"/>
        <v>0</v>
      </c>
      <c r="E16" s="4">
        <f t="shared" si="2"/>
        <v>0.002584740217249051</v>
      </c>
      <c r="F16" s="4">
        <f t="shared" si="3"/>
        <v>0</v>
      </c>
      <c r="G16" s="4">
        <f t="shared" si="4"/>
        <v>0.002584740217249051</v>
      </c>
      <c r="H16" s="4">
        <f t="shared" si="5"/>
        <v>0.002584740217249051</v>
      </c>
    </row>
    <row r="17" spans="1:8" ht="12.75">
      <c r="A17" t="s">
        <v>33</v>
      </c>
      <c r="B17" t="s">
        <v>33</v>
      </c>
      <c r="C17">
        <f t="shared" si="0"/>
        <v>8</v>
      </c>
      <c r="D17">
        <f t="shared" si="1"/>
        <v>0</v>
      </c>
      <c r="E17" s="4">
        <f t="shared" si="2"/>
        <v>0.00026174584478471405</v>
      </c>
      <c r="F17" s="4">
        <f t="shared" si="3"/>
        <v>0</v>
      </c>
      <c r="G17" s="4">
        <f t="shared" si="4"/>
        <v>0.00026174584478471405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19</v>
      </c>
      <c r="E18" s="4">
        <f t="shared" si="2"/>
        <v>0</v>
      </c>
      <c r="F18" s="4">
        <f t="shared" si="3"/>
        <v>0.000571119394012264</v>
      </c>
      <c r="G18" s="4">
        <f t="shared" si="4"/>
        <v>-0.000571119394012264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23</v>
      </c>
      <c r="E19" s="4">
        <f t="shared" si="2"/>
        <v>0</v>
      </c>
      <c r="F19" s="4">
        <f t="shared" si="3"/>
        <v>0.0006913550559095828</v>
      </c>
      <c r="G19" s="4">
        <f t="shared" si="4"/>
        <v>-0.0006913550559095828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104</v>
      </c>
      <c r="D21">
        <f t="shared" si="1"/>
        <v>230</v>
      </c>
      <c r="E21" s="4">
        <f t="shared" si="2"/>
        <v>0.0034026959822012824</v>
      </c>
      <c r="F21" s="4">
        <f t="shared" si="3"/>
        <v>0.006913550559095828</v>
      </c>
      <c r="G21" s="4">
        <f t="shared" si="4"/>
        <v>-0.0035108545768945455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30564</v>
      </c>
      <c r="D22">
        <f t="shared" si="1"/>
        <v>33268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30564</v>
      </c>
      <c r="D23" s="2">
        <f>SUM(D3:D21)</f>
        <v>33268</v>
      </c>
      <c r="E23" s="5"/>
      <c r="F23" s="5"/>
      <c r="G23" s="5">
        <f>VLOOKUP("LAB",E27:F45,2,FALSE)</f>
        <v>15164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0.6047876549723028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5</v>
      </c>
      <c r="B28" s="1">
        <v>2821</v>
      </c>
      <c r="C28" t="s">
        <v>41</v>
      </c>
      <c r="D28" t="s">
        <v>276</v>
      </c>
      <c r="E28" t="s">
        <v>7</v>
      </c>
      <c r="F28" s="1">
        <v>1074</v>
      </c>
      <c r="H28" t="s">
        <v>37</v>
      </c>
      <c r="I28">
        <v>210</v>
      </c>
      <c r="J28" t="s">
        <v>41</v>
      </c>
      <c r="K28" t="s">
        <v>261</v>
      </c>
      <c r="L28" t="s">
        <v>107</v>
      </c>
      <c r="M28">
        <v>109</v>
      </c>
    </row>
    <row r="29" spans="1:13" ht="12.75">
      <c r="A29" t="s">
        <v>41</v>
      </c>
      <c r="B29" t="s">
        <v>41</v>
      </c>
      <c r="C29" t="s">
        <v>41</v>
      </c>
      <c r="D29" t="s">
        <v>277</v>
      </c>
      <c r="E29" t="s">
        <v>30</v>
      </c>
      <c r="F29">
        <v>187</v>
      </c>
      <c r="H29" t="s">
        <v>8</v>
      </c>
      <c r="I29" s="1">
        <v>14577</v>
      </c>
      <c r="J29" t="s">
        <v>41</v>
      </c>
      <c r="K29" t="s">
        <v>280</v>
      </c>
      <c r="L29" t="s">
        <v>10</v>
      </c>
      <c r="M29" s="1">
        <v>13240</v>
      </c>
    </row>
    <row r="30" spans="1:13" ht="12.75">
      <c r="A30" t="s">
        <v>22</v>
      </c>
      <c r="B30" s="1">
        <v>9171</v>
      </c>
      <c r="C30" t="s">
        <v>41</v>
      </c>
      <c r="D30" t="s">
        <v>80</v>
      </c>
      <c r="E30" t="s">
        <v>24</v>
      </c>
      <c r="F30" s="1">
        <v>15164</v>
      </c>
      <c r="H30" t="s">
        <v>22</v>
      </c>
      <c r="I30" s="1">
        <v>11194</v>
      </c>
      <c r="J30" t="s">
        <v>41</v>
      </c>
      <c r="K30" t="s">
        <v>80</v>
      </c>
      <c r="L30" t="s">
        <v>24</v>
      </c>
      <c r="M30" s="1">
        <v>16525</v>
      </c>
    </row>
    <row r="31" spans="1:13" ht="12.75">
      <c r="A31" t="s">
        <v>8</v>
      </c>
      <c r="B31" s="1">
        <v>13179</v>
      </c>
      <c r="C31" t="s">
        <v>41</v>
      </c>
      <c r="D31" t="s">
        <v>278</v>
      </c>
      <c r="E31" t="s">
        <v>10</v>
      </c>
      <c r="F31" s="1">
        <v>13275</v>
      </c>
      <c r="H31" t="s">
        <v>56</v>
      </c>
      <c r="I31">
        <v>997</v>
      </c>
      <c r="J31" t="s">
        <v>41</v>
      </c>
      <c r="K31" t="s">
        <v>281</v>
      </c>
      <c r="L31" t="s">
        <v>16</v>
      </c>
      <c r="M31">
        <v>675</v>
      </c>
    </row>
    <row r="32" spans="1:13" ht="12.75">
      <c r="A32" t="s">
        <v>14</v>
      </c>
      <c r="B32" s="1">
        <v>1392</v>
      </c>
      <c r="C32" t="s">
        <v>41</v>
      </c>
      <c r="D32" t="s">
        <v>279</v>
      </c>
      <c r="E32" t="s">
        <v>16</v>
      </c>
      <c r="F32">
        <v>627</v>
      </c>
      <c r="H32" t="s">
        <v>31</v>
      </c>
      <c r="I32">
        <v>245</v>
      </c>
      <c r="J32" t="s">
        <v>41</v>
      </c>
      <c r="K32" t="s">
        <v>282</v>
      </c>
      <c r="L32" t="s">
        <v>59</v>
      </c>
      <c r="M32">
        <v>167</v>
      </c>
    </row>
    <row r="33" spans="1:13" ht="12.75">
      <c r="A33" t="s">
        <v>31</v>
      </c>
      <c r="B33">
        <v>153</v>
      </c>
      <c r="C33" t="s">
        <v>41</v>
      </c>
      <c r="D33" t="s">
        <v>41</v>
      </c>
      <c r="E33" t="s">
        <v>41</v>
      </c>
      <c r="F33" t="s">
        <v>41</v>
      </c>
      <c r="H33" t="s">
        <v>26</v>
      </c>
      <c r="I33" s="1">
        <v>3469</v>
      </c>
      <c r="J33" t="s">
        <v>41</v>
      </c>
      <c r="K33" t="s">
        <v>283</v>
      </c>
      <c r="L33" t="s">
        <v>28</v>
      </c>
      <c r="M33" s="1">
        <v>1485</v>
      </c>
    </row>
    <row r="34" spans="1:13" ht="12.75">
      <c r="A34" t="s">
        <v>11</v>
      </c>
      <c r="B34">
        <v>98</v>
      </c>
      <c r="C34" t="s">
        <v>41</v>
      </c>
      <c r="D34" t="s">
        <v>41</v>
      </c>
      <c r="E34" t="s">
        <v>41</v>
      </c>
      <c r="F34" t="s">
        <v>41</v>
      </c>
      <c r="H34" t="s">
        <v>46</v>
      </c>
      <c r="I34">
        <v>23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26</v>
      </c>
      <c r="C35" t="s">
        <v>41</v>
      </c>
      <c r="D35" t="s">
        <v>41</v>
      </c>
      <c r="E35" t="s">
        <v>41</v>
      </c>
      <c r="F35" t="s">
        <v>41</v>
      </c>
      <c r="H35" t="s">
        <v>11</v>
      </c>
      <c r="I35">
        <v>157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10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15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8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19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26</v>
      </c>
      <c r="B38" s="1">
        <v>2785</v>
      </c>
      <c r="C38" t="s">
        <v>41</v>
      </c>
      <c r="D38" t="s">
        <v>41</v>
      </c>
      <c r="E38" t="s">
        <v>41</v>
      </c>
      <c r="F38" t="s">
        <v>41</v>
      </c>
      <c r="H38" t="s">
        <v>60</v>
      </c>
      <c r="I38">
        <v>94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>
        <v>297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168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42</v>
      </c>
      <c r="B40">
        <v>346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1870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79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230</v>
      </c>
      <c r="J41" t="s">
        <v>41</v>
      </c>
      <c r="K41" t="s">
        <v>39</v>
      </c>
      <c r="L41" t="s">
        <v>41</v>
      </c>
      <c r="M41">
        <v>667</v>
      </c>
    </row>
    <row r="42" spans="1:13" ht="12.75">
      <c r="A42" t="s">
        <v>36</v>
      </c>
      <c r="B42">
        <v>19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33268</v>
      </c>
      <c r="J42" t="s">
        <v>41</v>
      </c>
      <c r="K42" t="s">
        <v>40</v>
      </c>
      <c r="L42" t="s">
        <v>41</v>
      </c>
      <c r="M42" s="1">
        <v>32868</v>
      </c>
    </row>
    <row r="43" spans="1:6" ht="12.75">
      <c r="A43" t="s">
        <v>37</v>
      </c>
      <c r="B43">
        <v>76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104</v>
      </c>
      <c r="C45" t="s">
        <v>41</v>
      </c>
      <c r="D45" t="s">
        <v>39</v>
      </c>
      <c r="E45" t="s">
        <v>41</v>
      </c>
      <c r="F45">
        <v>239</v>
      </c>
    </row>
    <row r="46" spans="1:6" ht="12.75">
      <c r="A46" t="s">
        <v>40</v>
      </c>
      <c r="B46" s="1">
        <v>30564</v>
      </c>
      <c r="C46" t="s">
        <v>41</v>
      </c>
      <c r="D46" t="s">
        <v>40</v>
      </c>
      <c r="E46" t="s">
        <v>41</v>
      </c>
      <c r="F46" s="1">
        <v>30566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6">
      <selection activeCell="H35" sqref="H35"/>
    </sheetView>
  </sheetViews>
  <sheetFormatPr defaultColWidth="9.140625" defaultRowHeight="12.75"/>
  <sheetData>
    <row r="1" ht="12.75">
      <c r="A1" t="s">
        <v>272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10923</v>
      </c>
      <c r="D3">
        <f aca="true" t="shared" si="1" ref="D3:D22">IF(ISERROR(VLOOKUP($B3,H$28:I$103,2,FALSE)),0,VLOOKUP($B3,H$28:I$103,2,FALSE))</f>
        <v>12168</v>
      </c>
      <c r="E3" s="4">
        <f aca="true" t="shared" si="2" ref="E3:E22">C3/C$22</f>
        <v>0.33314017323411005</v>
      </c>
      <c r="F3" s="4">
        <f aca="true" t="shared" si="3" ref="F3:F22">D3/D$22</f>
        <v>0.3272639251230467</v>
      </c>
      <c r="G3" s="4">
        <f aca="true" t="shared" si="4" ref="G3:G21">E3-F3</f>
        <v>0.0058762481110633535</v>
      </c>
      <c r="H3" s="4">
        <f>IF(G3&gt;0.001,G3,"")</f>
        <v>0.0058762481110633535</v>
      </c>
    </row>
    <row r="4" spans="1:8" ht="12.75">
      <c r="A4" t="s">
        <v>22</v>
      </c>
      <c r="B4" t="s">
        <v>22</v>
      </c>
      <c r="C4">
        <f t="shared" si="0"/>
        <v>10031</v>
      </c>
      <c r="D4">
        <f t="shared" si="1"/>
        <v>12606</v>
      </c>
      <c r="E4" s="4">
        <f t="shared" si="2"/>
        <v>0.305935098206661</v>
      </c>
      <c r="F4" s="4">
        <f t="shared" si="3"/>
        <v>0.33904413544552325</v>
      </c>
      <c r="G4" s="4">
        <f t="shared" si="4"/>
        <v>-0.03310903723886227</v>
      </c>
      <c r="H4" s="4">
        <f>G4</f>
        <v>-0.03310903723886227</v>
      </c>
    </row>
    <row r="5" spans="1:8" ht="12.75">
      <c r="A5" t="s">
        <v>26</v>
      </c>
      <c r="B5" t="s">
        <v>26</v>
      </c>
      <c r="C5">
        <f t="shared" si="0"/>
        <v>8230</v>
      </c>
      <c r="D5">
        <f t="shared" si="1"/>
        <v>8920</v>
      </c>
      <c r="E5" s="4">
        <f t="shared" si="2"/>
        <v>0.2510064657801635</v>
      </c>
      <c r="F5" s="4">
        <f t="shared" si="3"/>
        <v>0.23990747962669104</v>
      </c>
      <c r="G5" s="4">
        <f t="shared" si="4"/>
        <v>0.011098986153472462</v>
      </c>
      <c r="H5" s="4">
        <f aca="true" t="shared" si="5" ref="H5:H21">IF(G5&gt;0.001,G5,"")</f>
        <v>0.011098986153472462</v>
      </c>
    </row>
    <row r="6" spans="1:8" ht="12.75">
      <c r="A6" t="s">
        <v>5</v>
      </c>
      <c r="B6" t="s">
        <v>5</v>
      </c>
      <c r="C6">
        <f t="shared" si="0"/>
        <v>1863</v>
      </c>
      <c r="D6">
        <f t="shared" si="1"/>
        <v>1640</v>
      </c>
      <c r="E6" s="4">
        <f t="shared" si="2"/>
        <v>0.05681956813468342</v>
      </c>
      <c r="F6" s="4">
        <f t="shared" si="3"/>
        <v>0.04410855006589387</v>
      </c>
      <c r="G6" s="4">
        <f t="shared" si="4"/>
        <v>0.012711018068789548</v>
      </c>
      <c r="H6" s="4">
        <f t="shared" si="5"/>
        <v>0.012711018068789548</v>
      </c>
    </row>
    <row r="7" spans="1:8" ht="12.75">
      <c r="A7" t="s">
        <v>42</v>
      </c>
      <c r="B7" t="s">
        <v>42</v>
      </c>
      <c r="C7">
        <f t="shared" si="0"/>
        <v>191</v>
      </c>
      <c r="D7">
        <f t="shared" si="1"/>
        <v>251</v>
      </c>
      <c r="E7" s="4">
        <f t="shared" si="2"/>
        <v>0.005825301939734049</v>
      </c>
      <c r="F7" s="4">
        <f t="shared" si="3"/>
        <v>0.006750759796670342</v>
      </c>
      <c r="G7" s="4">
        <f t="shared" si="4"/>
        <v>-0.000925457856936293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105</v>
      </c>
      <c r="D8">
        <f t="shared" si="1"/>
        <v>238</v>
      </c>
      <c r="E8" s="4">
        <f t="shared" si="2"/>
        <v>0.0032023911187019642</v>
      </c>
      <c r="F8" s="4">
        <f t="shared" si="3"/>
        <v>0.006401118851026062</v>
      </c>
      <c r="G8" s="4">
        <f t="shared" si="4"/>
        <v>-0.003198727732324098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109</v>
      </c>
      <c r="D9">
        <f t="shared" si="1"/>
        <v>217</v>
      </c>
      <c r="E9" s="4">
        <f t="shared" si="2"/>
        <v>0.0033243869708429914</v>
      </c>
      <c r="F9" s="4">
        <f t="shared" si="3"/>
        <v>0.005836314246523762</v>
      </c>
      <c r="G9" s="4">
        <f t="shared" si="4"/>
        <v>-0.0025119272756807705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553</v>
      </c>
      <c r="D10">
        <f t="shared" si="1"/>
        <v>409</v>
      </c>
      <c r="E10" s="4">
        <f t="shared" si="2"/>
        <v>0.016865926558497012</v>
      </c>
      <c r="F10" s="4">
        <f t="shared" si="3"/>
        <v>0.011000242059116216</v>
      </c>
      <c r="G10" s="4">
        <f t="shared" si="4"/>
        <v>0.005865684499380797</v>
      </c>
      <c r="H10" s="4">
        <f t="shared" si="5"/>
        <v>0.005865684499380797</v>
      </c>
    </row>
    <row r="11" spans="1:8" ht="12.75">
      <c r="A11" t="s">
        <v>34</v>
      </c>
      <c r="B11" t="s">
        <v>60</v>
      </c>
      <c r="C11">
        <f t="shared" si="0"/>
        <v>415</v>
      </c>
      <c r="D11">
        <f t="shared" si="1"/>
        <v>198</v>
      </c>
      <c r="E11" s="4">
        <f t="shared" si="2"/>
        <v>0.012657069659631573</v>
      </c>
      <c r="F11" s="4">
        <f t="shared" si="3"/>
        <v>0.005325300556735967</v>
      </c>
      <c r="G11" s="4">
        <f t="shared" si="4"/>
        <v>0.007331769102895606</v>
      </c>
      <c r="H11" s="4">
        <f t="shared" si="5"/>
        <v>0.007331769102895606</v>
      </c>
    </row>
    <row r="12" spans="1:8" ht="12.75">
      <c r="A12" t="s">
        <v>11</v>
      </c>
      <c r="B12" t="s">
        <v>11</v>
      </c>
      <c r="C12">
        <f t="shared" si="0"/>
        <v>102</v>
      </c>
      <c r="D12">
        <f t="shared" si="1"/>
        <v>167</v>
      </c>
      <c r="E12" s="4">
        <f t="shared" si="2"/>
        <v>0.0031108942295961935</v>
      </c>
      <c r="F12" s="4">
        <f t="shared" si="3"/>
        <v>0.004491541378661144</v>
      </c>
      <c r="G12" s="4">
        <f t="shared" si="4"/>
        <v>-0.0013806471490649505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16</v>
      </c>
      <c r="D13">
        <f t="shared" si="1"/>
        <v>0</v>
      </c>
      <c r="E13" s="4">
        <f t="shared" si="2"/>
        <v>0.0004879834085641088</v>
      </c>
      <c r="F13" s="4">
        <f t="shared" si="3"/>
        <v>0</v>
      </c>
      <c r="G13" s="4">
        <f t="shared" si="4"/>
        <v>0.0004879834085641088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15</v>
      </c>
      <c r="D14">
        <f t="shared" si="1"/>
        <v>11</v>
      </c>
      <c r="E14" s="4">
        <f t="shared" si="2"/>
        <v>0.000457484445528852</v>
      </c>
      <c r="F14" s="4">
        <f t="shared" si="3"/>
        <v>0.00029585003092977595</v>
      </c>
      <c r="G14" s="4">
        <f t="shared" si="4"/>
        <v>0.00016163441459907606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14</v>
      </c>
      <c r="D15">
        <f t="shared" si="1"/>
        <v>0</v>
      </c>
      <c r="E15" s="4">
        <f t="shared" si="2"/>
        <v>0.0004269854824935952</v>
      </c>
      <c r="F15" s="4">
        <f t="shared" si="3"/>
        <v>0</v>
      </c>
      <c r="G15" s="4">
        <f t="shared" si="4"/>
        <v>0.0004269854824935952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6</v>
      </c>
      <c r="D16">
        <f t="shared" si="1"/>
        <v>0</v>
      </c>
      <c r="E16" s="4">
        <f t="shared" si="2"/>
        <v>0.0001829937782115408</v>
      </c>
      <c r="F16" s="4">
        <f t="shared" si="3"/>
        <v>0</v>
      </c>
      <c r="G16" s="4">
        <f t="shared" si="4"/>
        <v>0.0001829937782115408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3</v>
      </c>
      <c r="D17">
        <f t="shared" si="1"/>
        <v>0</v>
      </c>
      <c r="E17" s="4">
        <f t="shared" si="2"/>
        <v>9.14968891057704E-05</v>
      </c>
      <c r="F17" s="4">
        <f t="shared" si="3"/>
        <v>0</v>
      </c>
      <c r="G17" s="4">
        <f t="shared" si="4"/>
        <v>9.14968891057704E-05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31</v>
      </c>
      <c r="E18" s="4">
        <f t="shared" si="2"/>
        <v>0</v>
      </c>
      <c r="F18" s="4">
        <f t="shared" si="3"/>
        <v>0.0008337591780748231</v>
      </c>
      <c r="G18" s="4">
        <f t="shared" si="4"/>
        <v>-0.0008337591780748231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23</v>
      </c>
      <c r="E19" s="4">
        <f t="shared" si="2"/>
        <v>0</v>
      </c>
      <c r="F19" s="4">
        <f t="shared" si="3"/>
        <v>0.0006185955192168043</v>
      </c>
      <c r="G19" s="4">
        <f t="shared" si="4"/>
        <v>-0.0006185955192168043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212</v>
      </c>
      <c r="D21">
        <f t="shared" si="1"/>
        <v>302</v>
      </c>
      <c r="E21" s="4">
        <f t="shared" si="2"/>
        <v>0.006465780163474442</v>
      </c>
      <c r="F21" s="4">
        <f t="shared" si="3"/>
        <v>0.008122428121890212</v>
      </c>
      <c r="G21" s="4">
        <f t="shared" si="4"/>
        <v>-0.0016566479584157702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32788</v>
      </c>
      <c r="D22">
        <f t="shared" si="1"/>
        <v>37181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32788</v>
      </c>
      <c r="D23" s="2">
        <f>SUM(D3:D21)</f>
        <v>37181</v>
      </c>
      <c r="E23" s="5"/>
      <c r="F23" s="5"/>
      <c r="G23" s="5">
        <f>VLOOKUP("LAB",E27:F45,2,FALSE)</f>
        <v>16395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0.6118328758767917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259</v>
      </c>
      <c r="E28" t="s">
        <v>260</v>
      </c>
      <c r="F28">
        <v>53</v>
      </c>
      <c r="H28" t="s">
        <v>8</v>
      </c>
      <c r="I28" s="1">
        <v>12168</v>
      </c>
      <c r="J28" t="s">
        <v>41</v>
      </c>
      <c r="K28" t="s">
        <v>262</v>
      </c>
      <c r="L28" t="s">
        <v>10</v>
      </c>
      <c r="M28" s="1">
        <v>9132</v>
      </c>
    </row>
    <row r="29" spans="1:13" ht="12.75">
      <c r="A29" t="s">
        <v>37</v>
      </c>
      <c r="B29">
        <v>109</v>
      </c>
      <c r="C29" t="s">
        <v>41</v>
      </c>
      <c r="D29" t="s">
        <v>261</v>
      </c>
      <c r="E29" t="s">
        <v>107</v>
      </c>
      <c r="F29">
        <v>77</v>
      </c>
      <c r="H29" t="s">
        <v>22</v>
      </c>
      <c r="I29" s="1">
        <v>12606</v>
      </c>
      <c r="J29" t="s">
        <v>41</v>
      </c>
      <c r="K29" t="s">
        <v>79</v>
      </c>
      <c r="L29" t="s">
        <v>24</v>
      </c>
      <c r="M29" s="1">
        <v>18179</v>
      </c>
    </row>
    <row r="30" spans="1:13" ht="12.75">
      <c r="A30" t="s">
        <v>8</v>
      </c>
      <c r="B30" s="1">
        <v>10923</v>
      </c>
      <c r="C30" t="s">
        <v>41</v>
      </c>
      <c r="D30" t="s">
        <v>262</v>
      </c>
      <c r="E30" t="s">
        <v>10</v>
      </c>
      <c r="F30" s="1">
        <v>8095</v>
      </c>
      <c r="H30" t="s">
        <v>31</v>
      </c>
      <c r="I30">
        <v>238</v>
      </c>
      <c r="J30" t="s">
        <v>41</v>
      </c>
      <c r="K30" t="s">
        <v>270</v>
      </c>
      <c r="L30" t="s">
        <v>59</v>
      </c>
      <c r="M30">
        <v>168</v>
      </c>
    </row>
    <row r="31" spans="1:13" ht="12.75">
      <c r="A31" t="s">
        <v>22</v>
      </c>
      <c r="B31" s="1">
        <v>10031</v>
      </c>
      <c r="C31" t="s">
        <v>41</v>
      </c>
      <c r="D31" t="s">
        <v>79</v>
      </c>
      <c r="E31" t="s">
        <v>24</v>
      </c>
      <c r="F31" s="1">
        <v>16395</v>
      </c>
      <c r="H31" t="s">
        <v>26</v>
      </c>
      <c r="I31" s="1">
        <v>8920</v>
      </c>
      <c r="J31" t="s">
        <v>41</v>
      </c>
      <c r="K31" t="s">
        <v>263</v>
      </c>
      <c r="L31" t="s">
        <v>28</v>
      </c>
      <c r="M31" s="1">
        <v>7262</v>
      </c>
    </row>
    <row r="32" spans="1:13" ht="12.75">
      <c r="A32" t="s">
        <v>26</v>
      </c>
      <c r="B32" s="1">
        <v>8230</v>
      </c>
      <c r="C32" t="s">
        <v>41</v>
      </c>
      <c r="D32" t="s">
        <v>263</v>
      </c>
      <c r="E32" t="s">
        <v>28</v>
      </c>
      <c r="F32" s="1">
        <v>6353</v>
      </c>
      <c r="H32" t="s">
        <v>5</v>
      </c>
      <c r="I32" s="1">
        <v>1640</v>
      </c>
      <c r="J32" t="s">
        <v>41</v>
      </c>
      <c r="K32" t="s">
        <v>267</v>
      </c>
      <c r="L32" t="s">
        <v>7</v>
      </c>
      <c r="M32">
        <v>488</v>
      </c>
    </row>
    <row r="33" spans="1:13" ht="12.75">
      <c r="A33" t="s">
        <v>41</v>
      </c>
      <c r="B33" t="s">
        <v>41</v>
      </c>
      <c r="C33" t="s">
        <v>41</v>
      </c>
      <c r="D33" t="s">
        <v>264</v>
      </c>
      <c r="E33" t="s">
        <v>265</v>
      </c>
      <c r="F33">
        <v>48</v>
      </c>
      <c r="H33" t="s">
        <v>41</v>
      </c>
      <c r="I33" t="s">
        <v>41</v>
      </c>
      <c r="J33" t="s">
        <v>41</v>
      </c>
      <c r="K33" t="s">
        <v>268</v>
      </c>
      <c r="L33" t="s">
        <v>18</v>
      </c>
      <c r="M33">
        <v>152</v>
      </c>
    </row>
    <row r="34" spans="1:13" ht="12.75">
      <c r="A34" t="s">
        <v>41</v>
      </c>
      <c r="B34" t="s">
        <v>41</v>
      </c>
      <c r="C34" t="s">
        <v>41</v>
      </c>
      <c r="D34" t="s">
        <v>266</v>
      </c>
      <c r="E34" t="s">
        <v>113</v>
      </c>
      <c r="F34">
        <v>181</v>
      </c>
      <c r="H34" t="s">
        <v>42</v>
      </c>
      <c r="I34">
        <v>251</v>
      </c>
      <c r="J34" t="s">
        <v>41</v>
      </c>
      <c r="K34" t="s">
        <v>271</v>
      </c>
      <c r="L34" t="s">
        <v>222</v>
      </c>
      <c r="M34">
        <v>168</v>
      </c>
    </row>
    <row r="35" spans="1:13" ht="12.75">
      <c r="A35" t="s">
        <v>5</v>
      </c>
      <c r="B35" s="1">
        <v>1863</v>
      </c>
      <c r="C35" t="s">
        <v>41</v>
      </c>
      <c r="D35" t="s">
        <v>267</v>
      </c>
      <c r="E35" t="s">
        <v>7</v>
      </c>
      <c r="F35">
        <v>706</v>
      </c>
      <c r="H35" t="s">
        <v>56</v>
      </c>
      <c r="I35">
        <v>409</v>
      </c>
      <c r="J35" t="s">
        <v>41</v>
      </c>
      <c r="K35" t="s">
        <v>269</v>
      </c>
      <c r="L35" t="s">
        <v>16</v>
      </c>
      <c r="M35">
        <v>435</v>
      </c>
    </row>
    <row r="36" spans="1:13" ht="12.75">
      <c r="A36" t="s">
        <v>41</v>
      </c>
      <c r="B36" t="s">
        <v>41</v>
      </c>
      <c r="C36" t="s">
        <v>41</v>
      </c>
      <c r="D36" t="s">
        <v>268</v>
      </c>
      <c r="E36" t="s">
        <v>18</v>
      </c>
      <c r="F36">
        <v>74</v>
      </c>
      <c r="H36" t="s">
        <v>46</v>
      </c>
      <c r="I36">
        <v>23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14</v>
      </c>
      <c r="B37">
        <v>553</v>
      </c>
      <c r="C37" t="s">
        <v>41</v>
      </c>
      <c r="D37" t="s">
        <v>269</v>
      </c>
      <c r="E37" t="s">
        <v>16</v>
      </c>
      <c r="F37">
        <v>515</v>
      </c>
      <c r="H37" t="s">
        <v>11</v>
      </c>
      <c r="I37">
        <v>167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31</v>
      </c>
      <c r="B38">
        <v>105</v>
      </c>
      <c r="C38" t="s">
        <v>41</v>
      </c>
      <c r="D38" t="s">
        <v>41</v>
      </c>
      <c r="E38" t="s">
        <v>41</v>
      </c>
      <c r="F38" t="s">
        <v>41</v>
      </c>
      <c r="H38" t="s">
        <v>19</v>
      </c>
      <c r="I38">
        <v>11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11</v>
      </c>
      <c r="B39">
        <v>102</v>
      </c>
      <c r="C39" t="s">
        <v>41</v>
      </c>
      <c r="D39" t="s">
        <v>41</v>
      </c>
      <c r="E39" t="s">
        <v>41</v>
      </c>
      <c r="F39" t="s">
        <v>41</v>
      </c>
      <c r="H39" t="s">
        <v>50</v>
      </c>
      <c r="I39">
        <v>31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32</v>
      </c>
      <c r="B40">
        <v>16</v>
      </c>
      <c r="C40" t="s">
        <v>41</v>
      </c>
      <c r="D40" t="s">
        <v>41</v>
      </c>
      <c r="E40" t="s">
        <v>41</v>
      </c>
      <c r="F40" t="s">
        <v>41</v>
      </c>
      <c r="H40" t="s">
        <v>60</v>
      </c>
      <c r="I40">
        <v>198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19</v>
      </c>
      <c r="B41">
        <v>15</v>
      </c>
      <c r="C41" t="s">
        <v>41</v>
      </c>
      <c r="D41" t="s">
        <v>41</v>
      </c>
      <c r="E41" t="s">
        <v>41</v>
      </c>
      <c r="F41" t="s">
        <v>41</v>
      </c>
      <c r="H41" t="s">
        <v>37</v>
      </c>
      <c r="I41">
        <v>217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33</v>
      </c>
      <c r="B42">
        <v>3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302</v>
      </c>
      <c r="J42" t="s">
        <v>41</v>
      </c>
      <c r="K42" t="s">
        <v>39</v>
      </c>
      <c r="L42" t="s">
        <v>41</v>
      </c>
      <c r="M42">
        <v>617</v>
      </c>
    </row>
    <row r="43" spans="1:13" ht="12.75">
      <c r="A43" t="s">
        <v>34</v>
      </c>
      <c r="B43">
        <v>415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37181</v>
      </c>
      <c r="J43" t="s">
        <v>41</v>
      </c>
      <c r="K43" t="s">
        <v>40</v>
      </c>
      <c r="L43" t="s">
        <v>41</v>
      </c>
      <c r="M43" s="1">
        <v>36601</v>
      </c>
    </row>
    <row r="44" spans="1:6" ht="12.75">
      <c r="A44" t="s">
        <v>42</v>
      </c>
      <c r="B44">
        <v>191</v>
      </c>
      <c r="C44" t="s">
        <v>41</v>
      </c>
      <c r="D44" t="s">
        <v>41</v>
      </c>
      <c r="E44" t="s">
        <v>41</v>
      </c>
      <c r="F44" t="s">
        <v>41</v>
      </c>
    </row>
    <row r="45" spans="1:6" ht="12.75">
      <c r="A45" t="s">
        <v>35</v>
      </c>
      <c r="B45">
        <v>6</v>
      </c>
      <c r="C45" t="s">
        <v>41</v>
      </c>
      <c r="D45" t="s">
        <v>41</v>
      </c>
      <c r="E45" t="s">
        <v>41</v>
      </c>
      <c r="F45" t="s">
        <v>41</v>
      </c>
    </row>
    <row r="46" spans="1:6" ht="12.75">
      <c r="A46" t="s">
        <v>36</v>
      </c>
      <c r="B46">
        <v>14</v>
      </c>
      <c r="C46" t="s">
        <v>41</v>
      </c>
      <c r="D46" t="s">
        <v>41</v>
      </c>
      <c r="E46" t="s">
        <v>41</v>
      </c>
      <c r="F46" t="s">
        <v>41</v>
      </c>
    </row>
    <row r="47" ht="12.75">
      <c r="A47" t="s">
        <v>41</v>
      </c>
    </row>
    <row r="48" spans="1:6" ht="12.75">
      <c r="A48" t="s">
        <v>38</v>
      </c>
      <c r="B48">
        <v>212</v>
      </c>
      <c r="C48" t="s">
        <v>41</v>
      </c>
      <c r="D48" t="s">
        <v>39</v>
      </c>
      <c r="E48" t="s">
        <v>41</v>
      </c>
      <c r="F48">
        <v>290</v>
      </c>
    </row>
    <row r="49" spans="1:6" ht="12.75">
      <c r="A49" t="s">
        <v>40</v>
      </c>
      <c r="B49" s="1">
        <v>32788</v>
      </c>
      <c r="C49" t="s">
        <v>41</v>
      </c>
      <c r="D49" t="s">
        <v>40</v>
      </c>
      <c r="E49" t="s">
        <v>41</v>
      </c>
      <c r="F49" s="1">
        <v>32787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E3" sqref="E3"/>
    </sheetView>
  </sheetViews>
  <sheetFormatPr defaultColWidth="9.140625" defaultRowHeight="12.75"/>
  <cols>
    <col min="1" max="1" width="23.57421875" style="0" bestFit="1" customWidth="1"/>
    <col min="2" max="2" width="27.57421875" style="0" bestFit="1" customWidth="1"/>
    <col min="3" max="3" width="18.421875" style="0" bestFit="1" customWidth="1"/>
    <col min="4" max="16384" width="16.140625" style="0" customWidth="1"/>
  </cols>
  <sheetData>
    <row r="1" spans="3:7" ht="12.75">
      <c r="C1" t="s">
        <v>231</v>
      </c>
      <c r="D1" t="s">
        <v>232</v>
      </c>
      <c r="E1" t="s">
        <v>233</v>
      </c>
      <c r="F1" t="s">
        <v>427</v>
      </c>
      <c r="G1" t="s">
        <v>428</v>
      </c>
    </row>
    <row r="2" spans="3:8" ht="12.75">
      <c r="C2" t="s">
        <v>258</v>
      </c>
      <c r="D2" t="s">
        <v>426</v>
      </c>
      <c r="E2" t="s">
        <v>434</v>
      </c>
      <c r="F2" t="s">
        <v>187</v>
      </c>
      <c r="G2" t="s">
        <v>429</v>
      </c>
      <c r="H2" t="s">
        <v>430</v>
      </c>
    </row>
    <row r="4" spans="1:8" ht="12.75">
      <c r="A4" t="s">
        <v>69</v>
      </c>
      <c r="B4" t="s">
        <v>234</v>
      </c>
      <c r="C4" s="4" t="str">
        <f ca="1" t="shared" si="0" ref="C4:C24">INDIRECT(CONCATENATE("'",$B4,"'!",C$1))</f>
        <v>David Clark</v>
      </c>
      <c r="D4" s="4">
        <f ca="1" t="shared" si="1" ref="D4:G19">INDIRECT(CONCATENATE("'",$B4,"'!",D$1))</f>
        <v>-0.012835055753654068</v>
      </c>
      <c r="E4" s="4">
        <f ca="1" t="shared" si="1"/>
        <v>0.6736625514403293</v>
      </c>
      <c r="F4" s="1">
        <f ca="1" t="shared" si="1"/>
        <v>9822</v>
      </c>
      <c r="G4" s="1">
        <f ca="1" t="shared" si="1"/>
        <v>14580</v>
      </c>
      <c r="H4" s="1">
        <f>IF(G4&gt;F4,G4-F4,"")</f>
        <v>4758</v>
      </c>
    </row>
    <row r="5" spans="1:8" ht="12.75">
      <c r="A5" t="s">
        <v>71</v>
      </c>
      <c r="B5" t="s">
        <v>230</v>
      </c>
      <c r="C5" s="4" t="str">
        <f ca="1" t="shared" si="0"/>
        <v>David Cunliffe</v>
      </c>
      <c r="D5" s="4">
        <f ca="1" t="shared" si="1"/>
        <v>-0.0151515531722613</v>
      </c>
      <c r="E5" s="4">
        <f ca="1" t="shared" si="1"/>
        <v>0.7055555555555556</v>
      </c>
      <c r="F5" s="1">
        <f ca="1" t="shared" si="1"/>
        <v>10160</v>
      </c>
      <c r="G5" s="1">
        <f ca="1" t="shared" si="1"/>
        <v>14400</v>
      </c>
      <c r="H5" s="1">
        <f aca="true" t="shared" si="2" ref="H5:H32">IF(G5&gt;F5,G5-F5,"")</f>
        <v>4240</v>
      </c>
    </row>
    <row r="6" spans="1:8" ht="12.75">
      <c r="A6" t="s">
        <v>72</v>
      </c>
      <c r="B6" t="s">
        <v>235</v>
      </c>
      <c r="C6" s="4" t="str">
        <f ca="1" t="shared" si="0"/>
        <v>Clare Curran</v>
      </c>
      <c r="D6" s="4">
        <f ca="1" t="shared" si="1"/>
        <v>-0.013098427441611882</v>
      </c>
      <c r="E6" s="4">
        <f ca="1" t="shared" si="1"/>
        <v>0.681048220504043</v>
      </c>
      <c r="F6" s="1">
        <f ca="1" t="shared" si="1"/>
        <v>11539</v>
      </c>
      <c r="G6" s="1">
        <f ca="1" t="shared" si="1"/>
        <v>16943</v>
      </c>
      <c r="H6" s="1">
        <f t="shared" si="2"/>
        <v>5404</v>
      </c>
    </row>
    <row r="7" spans="1:8" ht="12.75">
      <c r="A7" t="s">
        <v>74</v>
      </c>
      <c r="B7" t="s">
        <v>237</v>
      </c>
      <c r="C7" s="4" t="str">
        <f ca="1" t="shared" si="0"/>
        <v>Ruth Dyson</v>
      </c>
      <c r="D7" s="4">
        <f ca="1" t="shared" si="1"/>
        <v>-0.03598222495571185</v>
      </c>
      <c r="E7" s="4">
        <f ca="1" t="shared" si="1"/>
        <v>0.5162434995411441</v>
      </c>
      <c r="F7" s="1">
        <f ca="1" t="shared" si="1"/>
        <v>8438</v>
      </c>
      <c r="G7" s="1">
        <f ca="1" t="shared" si="1"/>
        <v>16345</v>
      </c>
      <c r="H7" s="1">
        <f t="shared" si="2"/>
        <v>7907</v>
      </c>
    </row>
    <row r="8" spans="1:8" ht="12.75">
      <c r="A8" t="s">
        <v>75</v>
      </c>
      <c r="B8" t="s">
        <v>60</v>
      </c>
      <c r="C8" s="4" t="str">
        <f ca="1" t="shared" si="0"/>
        <v>Kris Faafoi</v>
      </c>
      <c r="D8" s="4">
        <f ca="1" t="shared" si="1"/>
        <v>-0.037247995768039666</v>
      </c>
      <c r="E8" s="4">
        <f ca="1" t="shared" si="1"/>
        <v>0.6230490122674653</v>
      </c>
      <c r="F8" s="1">
        <f ca="1" t="shared" si="1"/>
        <v>10818</v>
      </c>
      <c r="G8" s="1">
        <f ca="1" t="shared" si="1"/>
        <v>17363</v>
      </c>
      <c r="H8" s="1">
        <f t="shared" si="2"/>
        <v>6545</v>
      </c>
    </row>
    <row r="9" spans="1:8" ht="12.75">
      <c r="A9" t="s">
        <v>76</v>
      </c>
      <c r="B9" t="s">
        <v>238</v>
      </c>
      <c r="C9" s="4" t="str">
        <f ca="1" t="shared" si="0"/>
        <v>Phil Goff</v>
      </c>
      <c r="D9" s="6">
        <f ca="1" t="shared" si="1"/>
        <v>-0.08207116454292773</v>
      </c>
      <c r="E9" s="4">
        <f ca="1" t="shared" si="1"/>
        <v>0.6247763588130051</v>
      </c>
      <c r="F9" s="1">
        <f ca="1" t="shared" si="1"/>
        <v>10127</v>
      </c>
      <c r="G9" s="1">
        <f ca="1" t="shared" si="1"/>
        <v>16209</v>
      </c>
      <c r="H9" s="1">
        <f t="shared" si="2"/>
        <v>6082</v>
      </c>
    </row>
    <row r="10" spans="1:8" ht="12.75">
      <c r="A10" t="s">
        <v>78</v>
      </c>
      <c r="B10" t="s">
        <v>240</v>
      </c>
      <c r="C10" s="4" t="str">
        <f ca="1" t="shared" si="0"/>
        <v>Chris Hipkins</v>
      </c>
      <c r="D10" s="4">
        <f ca="1" t="shared" si="1"/>
        <v>-0.007437395225348864</v>
      </c>
      <c r="E10" s="4">
        <f ca="1" t="shared" si="1"/>
        <v>0.6133387180522702</v>
      </c>
      <c r="F10" s="1">
        <f ca="1" t="shared" si="1"/>
        <v>10631</v>
      </c>
      <c r="G10" s="1">
        <f ca="1" t="shared" si="1"/>
        <v>17333</v>
      </c>
      <c r="H10" s="1">
        <f t="shared" si="2"/>
        <v>6702</v>
      </c>
    </row>
    <row r="11" spans="1:8" ht="12.75">
      <c r="A11" t="s">
        <v>79</v>
      </c>
      <c r="B11" t="s">
        <v>241</v>
      </c>
      <c r="C11" s="4" t="str">
        <f ca="1" t="shared" si="0"/>
        <v>Annette King</v>
      </c>
      <c r="D11" s="4">
        <f ca="1" t="shared" si="1"/>
        <v>-0.03310903723886227</v>
      </c>
      <c r="E11" s="4">
        <f ca="1" t="shared" si="1"/>
        <v>0.6118328758767917</v>
      </c>
      <c r="F11" s="1">
        <f ca="1" t="shared" si="1"/>
        <v>10031</v>
      </c>
      <c r="G11" s="1">
        <f ca="1" t="shared" si="1"/>
        <v>16395</v>
      </c>
      <c r="H11" s="1">
        <f t="shared" si="2"/>
        <v>6364</v>
      </c>
    </row>
    <row r="12" spans="1:8" ht="12.75">
      <c r="A12" t="s">
        <v>80</v>
      </c>
      <c r="B12" t="s">
        <v>242</v>
      </c>
      <c r="C12" s="4" t="str">
        <f ca="1" t="shared" si="0"/>
        <v>Iain Lees-Galloway</v>
      </c>
      <c r="D12" s="4">
        <f ca="1" t="shared" si="1"/>
        <v>-0.03642060700456995</v>
      </c>
      <c r="E12" s="4">
        <f ca="1" t="shared" si="1"/>
        <v>0.6047876549723028</v>
      </c>
      <c r="F12" s="1">
        <f ca="1" t="shared" si="1"/>
        <v>9171</v>
      </c>
      <c r="G12" s="1">
        <f ca="1" t="shared" si="1"/>
        <v>15164</v>
      </c>
      <c r="H12" s="1">
        <f t="shared" si="2"/>
        <v>5993</v>
      </c>
    </row>
    <row r="13" spans="1:8" ht="12.75">
      <c r="A13" t="s">
        <v>83</v>
      </c>
      <c r="B13" t="s">
        <v>244</v>
      </c>
      <c r="C13" s="4" t="str">
        <f ca="1" t="shared" si="0"/>
        <v>Trevor Mallard</v>
      </c>
      <c r="D13" s="4">
        <f ca="1" t="shared" si="3" ref="D13:D18">INDIRECT(CONCATENATE("'",$B13,"'!",D$1))</f>
        <v>-0.07848096313525654</v>
      </c>
      <c r="E13" s="4">
        <f ca="1" t="shared" si="1"/>
        <v>0.6354575054820918</v>
      </c>
      <c r="F13" s="1">
        <f ca="1" t="shared" si="1"/>
        <v>9563</v>
      </c>
      <c r="G13" s="1">
        <f ca="1" t="shared" si="1"/>
        <v>15049</v>
      </c>
      <c r="H13" s="1">
        <f t="shared" si="2"/>
        <v>5486</v>
      </c>
    </row>
    <row r="14" spans="1:8" ht="12.75">
      <c r="A14" t="s">
        <v>85</v>
      </c>
      <c r="B14" t="s">
        <v>149</v>
      </c>
      <c r="C14" s="4" t="str">
        <f ca="1" t="shared" si="0"/>
        <v>Stuart Nash</v>
      </c>
      <c r="D14" s="4">
        <f ca="1" t="shared" si="3"/>
        <v>-0.03178883993264581</v>
      </c>
      <c r="E14" s="4">
        <f ca="1" t="shared" si="1"/>
        <v>0.6047290079054198</v>
      </c>
      <c r="F14" s="1">
        <f ca="1" t="shared" si="1"/>
        <v>8491</v>
      </c>
      <c r="G14" s="1">
        <f ca="1" t="shared" si="1"/>
        <v>14041</v>
      </c>
      <c r="H14" s="1">
        <f t="shared" si="2"/>
        <v>5550</v>
      </c>
    </row>
    <row r="15" spans="1:8" ht="12.75">
      <c r="A15" t="s">
        <v>86</v>
      </c>
      <c r="B15" t="s">
        <v>245</v>
      </c>
      <c r="C15" s="4" t="str">
        <f ca="1" t="shared" si="0"/>
        <v>Damien O'Connor</v>
      </c>
      <c r="D15" s="4">
        <f ca="1" t="shared" si="3"/>
        <v>-0.03522692204050484</v>
      </c>
      <c r="E15" s="4">
        <f ca="1" t="shared" si="1"/>
        <v>0.5007465108730932</v>
      </c>
      <c r="F15" s="1">
        <f ca="1" t="shared" si="1"/>
        <v>7714</v>
      </c>
      <c r="G15" s="1">
        <f ca="1" t="shared" si="1"/>
        <v>15405</v>
      </c>
      <c r="H15" s="1">
        <f t="shared" si="2"/>
        <v>7691</v>
      </c>
    </row>
    <row r="16" spans="1:8" ht="12.75">
      <c r="A16" t="s">
        <v>23</v>
      </c>
      <c r="B16" t="s">
        <v>246</v>
      </c>
      <c r="C16" s="4" t="str">
        <f ca="1" t="shared" si="0"/>
        <v>Grant Robertson</v>
      </c>
      <c r="D16" s="4">
        <f ca="1" t="shared" si="3"/>
        <v>-0.026142067218536402</v>
      </c>
      <c r="E16" s="6">
        <f ca="1" t="shared" si="1"/>
        <v>0.45652713948577817</v>
      </c>
      <c r="F16" s="1">
        <f ca="1" t="shared" si="1"/>
        <v>7351</v>
      </c>
      <c r="G16" s="1">
        <f ca="1" t="shared" si="1"/>
        <v>16102</v>
      </c>
      <c r="H16" s="1">
        <f t="shared" si="2"/>
        <v>8751</v>
      </c>
    </row>
    <row r="17" spans="1:8" ht="12.75">
      <c r="A17" t="s">
        <v>89</v>
      </c>
      <c r="B17" t="s">
        <v>248</v>
      </c>
      <c r="C17" s="4" t="str">
        <f ca="1" t="shared" si="0"/>
        <v>Jenny Salesa</v>
      </c>
      <c r="D17" s="4">
        <f ca="1" t="shared" si="3"/>
        <v>-0.04890577976427035</v>
      </c>
      <c r="E17" s="4">
        <f ca="1" t="shared" si="1"/>
        <v>0.8962010366773834</v>
      </c>
      <c r="F17" s="1">
        <f ca="1" t="shared" si="1"/>
        <v>13659</v>
      </c>
      <c r="G17" s="1">
        <f ca="1" t="shared" si="1"/>
        <v>15241</v>
      </c>
      <c r="H17" s="1">
        <f t="shared" si="2"/>
        <v>1582</v>
      </c>
    </row>
    <row r="18" spans="1:8" ht="12.75">
      <c r="A18" t="s">
        <v>90</v>
      </c>
      <c r="B18" t="s">
        <v>249</v>
      </c>
      <c r="C18" s="4" t="str">
        <f ca="1" t="shared" si="0"/>
        <v>Carmel Sepuloni</v>
      </c>
      <c r="D18" s="4" t="str">
        <f ca="1" t="shared" si="3"/>
        <v>New electorate</v>
      </c>
      <c r="E18" s="4">
        <f ca="1" t="shared" si="1"/>
        <v>0.8297225685785536</v>
      </c>
      <c r="F18" s="1">
        <f ca="1" t="shared" si="1"/>
        <v>10647</v>
      </c>
      <c r="G18" s="1">
        <f ca="1" t="shared" si="1"/>
        <v>12832</v>
      </c>
      <c r="H18" s="1">
        <f t="shared" si="2"/>
        <v>2185</v>
      </c>
    </row>
    <row r="19" spans="1:8" ht="12.75">
      <c r="A19" t="s">
        <v>91</v>
      </c>
      <c r="B19" t="s">
        <v>250</v>
      </c>
      <c r="C19" s="4" t="str">
        <f ca="1" t="shared" si="0"/>
        <v>David Shearer</v>
      </c>
      <c r="D19" s="4">
        <f ca="1" t="shared" si="4" ref="D19:G32">INDIRECT(CONCATENATE("'",$B19,"'!",D$1))</f>
        <v>-0.07113683088658601</v>
      </c>
      <c r="E19" s="4">
        <f ca="1" t="shared" si="1"/>
        <v>0.5029833268276362</v>
      </c>
      <c r="F19" s="1">
        <f ca="1" t="shared" si="1"/>
        <v>9020</v>
      </c>
      <c r="G19" s="1">
        <f ca="1" t="shared" si="1"/>
        <v>17933</v>
      </c>
      <c r="H19" s="7">
        <f t="shared" si="2"/>
        <v>8913</v>
      </c>
    </row>
    <row r="20" spans="1:8" ht="12.75">
      <c r="A20" t="s">
        <v>92</v>
      </c>
      <c r="B20" t="s">
        <v>251</v>
      </c>
      <c r="C20" s="4" t="str">
        <f ca="1" t="shared" si="0"/>
        <v>Sua William Sio</v>
      </c>
      <c r="D20" s="4">
        <f ca="1" t="shared" si="4"/>
        <v>-0.04258988334242386</v>
      </c>
      <c r="E20" s="4">
        <f ca="1" t="shared" si="4"/>
        <v>0.9361438313701178</v>
      </c>
      <c r="F20" s="1">
        <f ca="1" t="shared" si="4"/>
        <v>15100</v>
      </c>
      <c r="G20" s="1">
        <f ca="1" t="shared" si="4"/>
        <v>16130</v>
      </c>
      <c r="H20" s="1">
        <f t="shared" si="2"/>
        <v>1030</v>
      </c>
    </row>
    <row r="21" spans="1:8" ht="12.75">
      <c r="A21" t="s">
        <v>94</v>
      </c>
      <c r="B21" t="s">
        <v>253</v>
      </c>
      <c r="C21" s="4" t="str">
        <f ca="1" t="shared" si="0"/>
        <v>Phil Twyford</v>
      </c>
      <c r="D21" s="4">
        <f ca="1" t="shared" si="4"/>
        <v>-0.0436488278012771</v>
      </c>
      <c r="E21" s="4">
        <f ca="1" t="shared" si="4"/>
        <v>0.7109697013522308</v>
      </c>
      <c r="F21" s="1">
        <f ca="1" t="shared" si="4"/>
        <v>9832</v>
      </c>
      <c r="G21" s="1">
        <f ca="1" t="shared" si="4"/>
        <v>13829</v>
      </c>
      <c r="H21" s="1">
        <f t="shared" si="2"/>
        <v>3997</v>
      </c>
    </row>
    <row r="22" spans="1:8" ht="12.75">
      <c r="A22" t="s">
        <v>95</v>
      </c>
      <c r="B22" t="s">
        <v>254</v>
      </c>
      <c r="C22" s="4" t="str">
        <f ca="1" t="shared" si="0"/>
        <v>Louisa Hareruia Wall</v>
      </c>
      <c r="D22" s="4">
        <f ca="1">INDIRECT(CONCATENATE("'",$B22,"'!",D$1))</f>
        <v>-0.05208801919328243</v>
      </c>
      <c r="E22" s="8">
        <f ca="1" t="shared" si="4"/>
        <v>0.9751728734483046</v>
      </c>
      <c r="F22" s="1">
        <f ca="1" t="shared" si="4"/>
        <v>11705</v>
      </c>
      <c r="G22" s="1">
        <f ca="1" t="shared" si="4"/>
        <v>12003</v>
      </c>
      <c r="H22" s="9">
        <f t="shared" si="2"/>
        <v>298</v>
      </c>
    </row>
    <row r="23" spans="1:8" ht="12.75">
      <c r="A23" t="s">
        <v>97</v>
      </c>
      <c r="B23" t="s">
        <v>256</v>
      </c>
      <c r="C23" s="4" t="str">
        <f ca="1" t="shared" si="0"/>
        <v>Poto Williams</v>
      </c>
      <c r="D23" s="8">
        <f ca="1">INDIRECT(CONCATENATE("'",$B23,"'!",D$1))</f>
        <v>0.00416189883740109</v>
      </c>
      <c r="E23" s="4">
        <f ca="1" t="shared" si="4"/>
        <v>0.6642335766423357</v>
      </c>
      <c r="F23" s="1">
        <f ca="1" t="shared" si="4"/>
        <v>9100</v>
      </c>
      <c r="G23" s="1">
        <f ca="1" t="shared" si="4"/>
        <v>13700</v>
      </c>
      <c r="H23" s="1">
        <f t="shared" si="2"/>
        <v>4600</v>
      </c>
    </row>
    <row r="24" spans="1:8" ht="12.75">
      <c r="A24" t="s">
        <v>98</v>
      </c>
      <c r="B24" t="s">
        <v>257</v>
      </c>
      <c r="C24" s="4" t="str">
        <f ca="1" t="shared" si="0"/>
        <v>Megan Woods</v>
      </c>
      <c r="D24" s="4">
        <f ca="1">INDIRECT(CONCATENATE("'",$B24,"'!",D$1))</f>
        <v>-0.0172327279740514</v>
      </c>
      <c r="E24" s="4">
        <f ca="1" t="shared" si="4"/>
        <v>0.5840184402612371</v>
      </c>
      <c r="F24" s="1">
        <f ca="1" t="shared" si="4"/>
        <v>7601</v>
      </c>
      <c r="G24" s="1">
        <f ca="1" t="shared" si="4"/>
        <v>13015</v>
      </c>
      <c r="H24" s="1">
        <f t="shared" si="2"/>
        <v>5414</v>
      </c>
    </row>
    <row r="25" spans="4:8" ht="12.75">
      <c r="D25" s="4"/>
      <c r="E25" s="4"/>
      <c r="F25" s="4"/>
      <c r="G25" s="4"/>
      <c r="H25" s="1"/>
    </row>
    <row r="26" spans="4:8" ht="12.75">
      <c r="D26" s="4"/>
      <c r="E26" s="4"/>
      <c r="F26" s="4"/>
      <c r="G26" s="4"/>
      <c r="H26" s="1"/>
    </row>
    <row r="27" spans="1:8" ht="12.75">
      <c r="A27" t="s">
        <v>73</v>
      </c>
      <c r="B27" t="s">
        <v>236</v>
      </c>
      <c r="C27" s="4" t="str">
        <f ca="1" t="shared" si="5" ref="C27:D32">INDIRECT(CONCATENATE("'",$B27,"'!",C$1))</f>
        <v>Kelvin Davis</v>
      </c>
      <c r="D27" s="4">
        <f ca="1" t="shared" si="5"/>
        <v>0.010528123745009832</v>
      </c>
      <c r="E27" s="4">
        <f ca="1" t="shared" si="4"/>
        <v>0.771381189291637</v>
      </c>
      <c r="F27" s="1">
        <f ca="1" t="shared" si="4"/>
        <v>6512</v>
      </c>
      <c r="G27" s="1">
        <f ca="1" t="shared" si="4"/>
        <v>8442</v>
      </c>
      <c r="H27" s="1">
        <f t="shared" si="2"/>
        <v>1930</v>
      </c>
    </row>
    <row r="28" spans="1:8" ht="12.75">
      <c r="A28" t="s">
        <v>77</v>
      </c>
      <c r="B28" t="s">
        <v>239</v>
      </c>
      <c r="C28" s="4" t="str">
        <f ca="1" t="shared" si="5"/>
        <v>Peeni Henare</v>
      </c>
      <c r="D28" s="4">
        <f ca="1" t="shared" si="5"/>
        <v>-0.0021976055342783907</v>
      </c>
      <c r="E28" s="4">
        <f ca="1" t="shared" si="4"/>
        <v>1.0621825457903649</v>
      </c>
      <c r="F28" s="1">
        <f ca="1" t="shared" si="4"/>
        <v>6901</v>
      </c>
      <c r="G28" s="1">
        <f ca="1" t="shared" si="4"/>
        <v>6497</v>
      </c>
      <c r="H28" s="1">
        <f t="shared" si="2"/>
      </c>
    </row>
    <row r="29" spans="1:8" ht="12.75">
      <c r="A29" t="s">
        <v>82</v>
      </c>
      <c r="B29" t="s">
        <v>243</v>
      </c>
      <c r="C29" s="4" t="str">
        <f ca="1" t="shared" si="5"/>
        <v>Nanaia Mahuta</v>
      </c>
      <c r="D29" s="4">
        <f ca="1" t="shared" si="5"/>
        <v>0.001012440574368112</v>
      </c>
      <c r="E29" s="4">
        <f ca="1" t="shared" si="4"/>
        <v>0.7538534728829686</v>
      </c>
      <c r="F29" s="1">
        <f ca="1" t="shared" si="4"/>
        <v>7923</v>
      </c>
      <c r="G29" s="1">
        <f ca="1" t="shared" si="4"/>
        <v>10510</v>
      </c>
      <c r="H29" s="1">
        <f t="shared" si="2"/>
        <v>2587</v>
      </c>
    </row>
    <row r="30" spans="1:8" ht="12.75">
      <c r="A30" t="s">
        <v>88</v>
      </c>
      <c r="B30" t="s">
        <v>247</v>
      </c>
      <c r="C30" s="4" t="str">
        <f ca="1" t="shared" si="5"/>
        <v>Adrian Rurawhe</v>
      </c>
      <c r="D30" s="4">
        <f ca="1" t="shared" si="5"/>
        <v>0.008672338935382995</v>
      </c>
      <c r="E30" s="4">
        <f ca="1" t="shared" si="4"/>
        <v>1.0208685843203609</v>
      </c>
      <c r="F30" s="1">
        <f ca="1" t="shared" si="4"/>
        <v>7240</v>
      </c>
      <c r="G30" s="1">
        <f ca="1" t="shared" si="4"/>
        <v>7092</v>
      </c>
      <c r="H30" s="1">
        <f t="shared" si="2"/>
      </c>
    </row>
    <row r="31" spans="1:8" ht="12.75">
      <c r="A31" t="s">
        <v>93</v>
      </c>
      <c r="B31" t="s">
        <v>252</v>
      </c>
      <c r="C31" s="4" t="str">
        <f ca="1" t="shared" si="5"/>
        <v>Rino Tirikatene</v>
      </c>
      <c r="D31" s="4">
        <f ca="1" t="shared" si="5"/>
        <v>-0.006360384661191543</v>
      </c>
      <c r="E31" s="4">
        <f ca="1" t="shared" si="4"/>
        <v>0.8714285714285714</v>
      </c>
      <c r="F31" s="1">
        <f ca="1" t="shared" si="4"/>
        <v>6344</v>
      </c>
      <c r="G31" s="1">
        <f ca="1" t="shared" si="4"/>
        <v>7280</v>
      </c>
      <c r="H31" s="1">
        <f t="shared" si="2"/>
        <v>936</v>
      </c>
    </row>
    <row r="32" spans="1:8" ht="12.75">
      <c r="A32" t="s">
        <v>96</v>
      </c>
      <c r="B32" t="s">
        <v>255</v>
      </c>
      <c r="C32" s="4" t="str">
        <f ca="1" t="shared" si="5"/>
        <v>Meka Whaitiri</v>
      </c>
      <c r="D32" s="4">
        <f ca="1" t="shared" si="5"/>
        <v>-0.0071484735867155536</v>
      </c>
      <c r="E32" s="4">
        <f ca="1" t="shared" si="4"/>
        <v>1.0367885238315595</v>
      </c>
      <c r="F32" s="1">
        <f ca="1" t="shared" si="4"/>
        <v>8962</v>
      </c>
      <c r="G32" s="1">
        <f ca="1" t="shared" si="4"/>
        <v>8644</v>
      </c>
      <c r="H32" s="1">
        <f t="shared" si="2"/>
      </c>
    </row>
    <row r="34" spans="1:2" ht="12.75">
      <c r="A34" t="s">
        <v>67</v>
      </c>
      <c r="B34" t="s">
        <v>68</v>
      </c>
    </row>
    <row r="35" spans="1:2" ht="12.75">
      <c r="A35" t="s">
        <v>70</v>
      </c>
      <c r="B35" t="s">
        <v>68</v>
      </c>
    </row>
    <row r="36" spans="1:2" ht="12.75">
      <c r="A36" t="s">
        <v>81</v>
      </c>
      <c r="B36" t="s">
        <v>68</v>
      </c>
    </row>
    <row r="37" spans="1:2" ht="12.75">
      <c r="A37" t="s">
        <v>84</v>
      </c>
      <c r="B37" t="s">
        <v>68</v>
      </c>
    </row>
    <row r="38" spans="1:2" ht="12.75">
      <c r="A38" t="s">
        <v>87</v>
      </c>
      <c r="B38" t="s">
        <v>68</v>
      </c>
    </row>
    <row r="40" ht="12.75">
      <c r="H40" s="1">
        <f>SUM(H3:H39)</f>
        <v>114945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284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11560</v>
      </c>
      <c r="D3">
        <f aca="true" t="shared" si="1" ref="D3:D22">IF(ISERROR(VLOOKUP($B3,H$28:I$103,2,FALSE)),0,VLOOKUP($B3,H$28:I$103,2,FALSE))</f>
        <v>13252</v>
      </c>
      <c r="E3" s="4">
        <f aca="true" t="shared" si="2" ref="E3:E22">C3/C$22</f>
        <v>0.4042240716133995</v>
      </c>
      <c r="F3" s="4">
        <f aca="true" t="shared" si="3" ref="F3:F22">D3/D$22</f>
        <v>0.45732822583428234</v>
      </c>
      <c r="G3" s="4">
        <f aca="true" t="shared" si="4" ref="G3:G21">E3-F3</f>
        <v>-0.05310415422088283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9100</v>
      </c>
      <c r="D4">
        <f t="shared" si="1"/>
        <v>9100</v>
      </c>
      <c r="E4" s="4">
        <f t="shared" si="2"/>
        <v>0.3182040702147003</v>
      </c>
      <c r="F4" s="4">
        <f t="shared" si="3"/>
        <v>0.31404217137729923</v>
      </c>
      <c r="G4" s="4">
        <f t="shared" si="4"/>
        <v>0.00416189883740109</v>
      </c>
      <c r="H4" s="4">
        <f>G4</f>
        <v>0.00416189883740109</v>
      </c>
    </row>
    <row r="5" spans="1:8" ht="12.75">
      <c r="A5" t="s">
        <v>26</v>
      </c>
      <c r="B5" t="s">
        <v>26</v>
      </c>
      <c r="C5">
        <f t="shared" si="0"/>
        <v>3444</v>
      </c>
      <c r="D5">
        <f t="shared" si="1"/>
        <v>3359</v>
      </c>
      <c r="E5" s="4">
        <f t="shared" si="2"/>
        <v>0.12042800195817889</v>
      </c>
      <c r="F5" s="4">
        <f t="shared" si="3"/>
        <v>0.11591952237981848</v>
      </c>
      <c r="G5" s="4">
        <f t="shared" si="4"/>
        <v>0.004508479578360411</v>
      </c>
      <c r="H5" s="4">
        <f aca="true" t="shared" si="5" ref="H5:H21">IF(G5&gt;0.001,G5,"")</f>
        <v>0.004508479578360411</v>
      </c>
    </row>
    <row r="6" spans="1:8" ht="12.75">
      <c r="A6" t="s">
        <v>5</v>
      </c>
      <c r="B6" t="s">
        <v>5</v>
      </c>
      <c r="C6">
        <f t="shared" si="0"/>
        <v>2725</v>
      </c>
      <c r="D6">
        <f t="shared" si="1"/>
        <v>1801</v>
      </c>
      <c r="E6" s="4">
        <f t="shared" si="2"/>
        <v>0.09528638366319322</v>
      </c>
      <c r="F6" s="4">
        <f t="shared" si="3"/>
        <v>0.06215274182972703</v>
      </c>
      <c r="G6" s="4">
        <f t="shared" si="4"/>
        <v>0.0331336418334662</v>
      </c>
      <c r="H6" s="4">
        <f t="shared" si="5"/>
        <v>0.0331336418334662</v>
      </c>
    </row>
    <row r="7" spans="1:8" ht="12.75">
      <c r="A7" t="s">
        <v>42</v>
      </c>
      <c r="B7" t="s">
        <v>42</v>
      </c>
      <c r="C7">
        <f t="shared" si="0"/>
        <v>94</v>
      </c>
      <c r="D7">
        <f t="shared" si="1"/>
        <v>84</v>
      </c>
      <c r="E7" s="4">
        <f t="shared" si="2"/>
        <v>0.0032869431428771243</v>
      </c>
      <c r="F7" s="4">
        <f t="shared" si="3"/>
        <v>0.0028988508127135316</v>
      </c>
      <c r="G7" s="4">
        <f t="shared" si="4"/>
        <v>0.0003880923301635927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93</v>
      </c>
      <c r="D8">
        <f t="shared" si="1"/>
        <v>101</v>
      </c>
      <c r="E8" s="4">
        <f t="shared" si="2"/>
        <v>0.0032519756626337507</v>
      </c>
      <c r="F8" s="4">
        <f t="shared" si="3"/>
        <v>0.0034855230010007936</v>
      </c>
      <c r="G8" s="4">
        <f t="shared" si="4"/>
        <v>-0.0002335473383670429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64</v>
      </c>
      <c r="D9">
        <f t="shared" si="1"/>
        <v>160</v>
      </c>
      <c r="E9" s="4">
        <f t="shared" si="2"/>
        <v>0.0022379187355759146</v>
      </c>
      <c r="F9" s="4">
        <f t="shared" si="3"/>
        <v>0.005521620595644822</v>
      </c>
      <c r="G9" s="4">
        <f t="shared" si="4"/>
        <v>-0.0032837018600689076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950</v>
      </c>
      <c r="D10">
        <f t="shared" si="1"/>
        <v>617</v>
      </c>
      <c r="E10" s="4">
        <f t="shared" si="2"/>
        <v>0.03321910623120498</v>
      </c>
      <c r="F10" s="4">
        <f t="shared" si="3"/>
        <v>0.021292749421955345</v>
      </c>
      <c r="G10" s="4">
        <f t="shared" si="4"/>
        <v>0.011926356809249632</v>
      </c>
      <c r="H10" s="4">
        <f t="shared" si="5"/>
        <v>0.011926356809249632</v>
      </c>
    </row>
    <row r="11" spans="1:8" ht="12.75">
      <c r="A11" t="s">
        <v>34</v>
      </c>
      <c r="B11" t="s">
        <v>60</v>
      </c>
      <c r="C11">
        <f t="shared" si="0"/>
        <v>228</v>
      </c>
      <c r="D11">
        <f t="shared" si="1"/>
        <v>63</v>
      </c>
      <c r="E11" s="4">
        <f t="shared" si="2"/>
        <v>0.007972585495489196</v>
      </c>
      <c r="F11" s="4">
        <f t="shared" si="3"/>
        <v>0.0021741381095351487</v>
      </c>
      <c r="G11" s="4">
        <f t="shared" si="4"/>
        <v>0.0057984473859540465</v>
      </c>
      <c r="H11" s="4">
        <f t="shared" si="5"/>
        <v>0.0057984473859540465</v>
      </c>
    </row>
    <row r="12" spans="1:8" ht="12.75">
      <c r="A12" t="s">
        <v>11</v>
      </c>
      <c r="B12" t="s">
        <v>11</v>
      </c>
      <c r="C12">
        <f t="shared" si="0"/>
        <v>140</v>
      </c>
      <c r="D12">
        <f t="shared" si="1"/>
        <v>145</v>
      </c>
      <c r="E12" s="4">
        <f t="shared" si="2"/>
        <v>0.004895447234072313</v>
      </c>
      <c r="F12" s="4">
        <f t="shared" si="3"/>
        <v>0.00500396866480312</v>
      </c>
      <c r="G12" s="4">
        <f t="shared" si="4"/>
        <v>-0.00010852143073080724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29</v>
      </c>
      <c r="D13">
        <f t="shared" si="1"/>
        <v>0</v>
      </c>
      <c r="E13" s="4">
        <f t="shared" si="2"/>
        <v>0.0010140569270578363</v>
      </c>
      <c r="F13" s="4">
        <f t="shared" si="3"/>
        <v>0</v>
      </c>
      <c r="G13" s="4">
        <f t="shared" si="4"/>
        <v>0.0010140569270578363</v>
      </c>
      <c r="H13" s="4">
        <f t="shared" si="5"/>
        <v>0.0010140569270578363</v>
      </c>
    </row>
    <row r="14" spans="1:8" ht="12.75">
      <c r="A14" t="s">
        <v>19</v>
      </c>
      <c r="B14" t="s">
        <v>19</v>
      </c>
      <c r="C14">
        <f t="shared" si="0"/>
        <v>19</v>
      </c>
      <c r="D14">
        <f t="shared" si="1"/>
        <v>22</v>
      </c>
      <c r="E14" s="4">
        <f t="shared" si="2"/>
        <v>0.0006643821246240996</v>
      </c>
      <c r="F14" s="4">
        <f t="shared" si="3"/>
        <v>0.000759222831901163</v>
      </c>
      <c r="G14" s="4">
        <f t="shared" si="4"/>
        <v>-9.484070727706342E-05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17</v>
      </c>
      <c r="D15">
        <f t="shared" si="1"/>
        <v>0</v>
      </c>
      <c r="E15" s="4">
        <f t="shared" si="2"/>
        <v>0.0005944471641373523</v>
      </c>
      <c r="F15" s="4">
        <f t="shared" si="3"/>
        <v>0</v>
      </c>
      <c r="G15" s="4">
        <f t="shared" si="4"/>
        <v>0.0005944471641373523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11</v>
      </c>
      <c r="D16">
        <f t="shared" si="1"/>
        <v>0</v>
      </c>
      <c r="E16" s="4">
        <f t="shared" si="2"/>
        <v>0.00038464228267711027</v>
      </c>
      <c r="F16" s="4">
        <f t="shared" si="3"/>
        <v>0</v>
      </c>
      <c r="G16" s="4">
        <f t="shared" si="4"/>
        <v>0.00038464228267711027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1</v>
      </c>
      <c r="D17">
        <f t="shared" si="1"/>
        <v>0</v>
      </c>
      <c r="E17" s="4">
        <f t="shared" si="2"/>
        <v>3.4967480243373666E-05</v>
      </c>
      <c r="F17" s="4">
        <f t="shared" si="3"/>
        <v>0</v>
      </c>
      <c r="G17" s="4">
        <f t="shared" si="4"/>
        <v>3.4967480243373666E-05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17</v>
      </c>
      <c r="E18" s="4">
        <f t="shared" si="2"/>
        <v>0</v>
      </c>
      <c r="F18" s="4">
        <f t="shared" si="3"/>
        <v>0.0005866721882872623</v>
      </c>
      <c r="G18" s="4">
        <f t="shared" si="4"/>
        <v>-0.0005866721882872623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28</v>
      </c>
      <c r="E19" s="4">
        <f t="shared" si="2"/>
        <v>0</v>
      </c>
      <c r="F19" s="4">
        <f t="shared" si="3"/>
        <v>0.0009662836042378439</v>
      </c>
      <c r="G19" s="4">
        <f t="shared" si="4"/>
        <v>-0.0009662836042378439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123</v>
      </c>
      <c r="D21">
        <f t="shared" si="1"/>
        <v>228</v>
      </c>
      <c r="E21" s="4">
        <f t="shared" si="2"/>
        <v>0.004301000069934961</v>
      </c>
      <c r="F21" s="4">
        <f t="shared" si="3"/>
        <v>0.007868309348793871</v>
      </c>
      <c r="G21" s="4">
        <f t="shared" si="4"/>
        <v>-0.00356730927885891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28598</v>
      </c>
      <c r="D22">
        <f t="shared" si="1"/>
        <v>28977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28598</v>
      </c>
      <c r="D23" s="2">
        <f>SUM(D3:D21)</f>
        <v>28977</v>
      </c>
      <c r="E23" s="5"/>
      <c r="F23" s="5"/>
      <c r="G23" s="5">
        <f>VLOOKUP("LAB",E27:F45,2,FALSE)</f>
        <v>13700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0.6642335766423357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14</v>
      </c>
      <c r="B28">
        <v>950</v>
      </c>
      <c r="C28" t="s">
        <v>41</v>
      </c>
      <c r="D28" t="s">
        <v>219</v>
      </c>
      <c r="E28" t="s">
        <v>16</v>
      </c>
      <c r="F28" s="1">
        <v>1142</v>
      </c>
      <c r="H28" t="s">
        <v>56</v>
      </c>
      <c r="I28">
        <v>617</v>
      </c>
      <c r="J28" t="s">
        <v>41</v>
      </c>
      <c r="K28" t="s">
        <v>219</v>
      </c>
      <c r="L28" t="s">
        <v>16</v>
      </c>
      <c r="M28">
        <v>522</v>
      </c>
    </row>
    <row r="29" spans="1:13" ht="12.75">
      <c r="A29" t="s">
        <v>8</v>
      </c>
      <c r="B29" s="1">
        <v>11560</v>
      </c>
      <c r="C29" t="s">
        <v>41</v>
      </c>
      <c r="D29" t="s">
        <v>220</v>
      </c>
      <c r="E29" t="s">
        <v>10</v>
      </c>
      <c r="F29" s="1">
        <v>10034</v>
      </c>
      <c r="H29" t="s">
        <v>11</v>
      </c>
      <c r="I29">
        <v>145</v>
      </c>
      <c r="J29" t="s">
        <v>41</v>
      </c>
      <c r="K29" t="s">
        <v>226</v>
      </c>
      <c r="L29" t="s">
        <v>13</v>
      </c>
      <c r="M29">
        <v>254</v>
      </c>
    </row>
    <row r="30" spans="1:13" ht="12.75">
      <c r="A30" t="s">
        <v>42</v>
      </c>
      <c r="B30">
        <v>94</v>
      </c>
      <c r="C30" t="s">
        <v>41</v>
      </c>
      <c r="D30" t="s">
        <v>221</v>
      </c>
      <c r="E30" t="s">
        <v>222</v>
      </c>
      <c r="F30">
        <v>153</v>
      </c>
      <c r="H30" t="s">
        <v>22</v>
      </c>
      <c r="I30" s="1">
        <v>9100</v>
      </c>
      <c r="J30" t="s">
        <v>41</v>
      </c>
      <c r="K30" t="s">
        <v>227</v>
      </c>
      <c r="L30" t="s">
        <v>24</v>
      </c>
      <c r="M30" s="1">
        <v>15559</v>
      </c>
    </row>
    <row r="31" spans="1:13" ht="12.75">
      <c r="A31" t="s">
        <v>26</v>
      </c>
      <c r="B31" s="1">
        <v>3444</v>
      </c>
      <c r="C31" t="s">
        <v>41</v>
      </c>
      <c r="D31" t="s">
        <v>223</v>
      </c>
      <c r="E31" t="s">
        <v>28</v>
      </c>
      <c r="F31" s="1">
        <v>2700</v>
      </c>
      <c r="H31" t="s">
        <v>8</v>
      </c>
      <c r="I31" s="1">
        <v>13252</v>
      </c>
      <c r="J31" t="s">
        <v>41</v>
      </c>
      <c r="K31" t="s">
        <v>228</v>
      </c>
      <c r="L31" t="s">
        <v>10</v>
      </c>
      <c r="M31" s="1">
        <v>10225</v>
      </c>
    </row>
    <row r="32" spans="1:13" ht="12.75">
      <c r="A32" t="s">
        <v>37</v>
      </c>
      <c r="B32">
        <v>64</v>
      </c>
      <c r="C32" t="s">
        <v>41</v>
      </c>
      <c r="D32" t="s">
        <v>224</v>
      </c>
      <c r="E32" t="s">
        <v>107</v>
      </c>
      <c r="F32">
        <v>139</v>
      </c>
      <c r="H32" t="s">
        <v>26</v>
      </c>
      <c r="I32" s="1">
        <v>3359</v>
      </c>
      <c r="J32" t="s">
        <v>41</v>
      </c>
      <c r="K32" t="s">
        <v>223</v>
      </c>
      <c r="L32" t="s">
        <v>28</v>
      </c>
      <c r="M32" s="1">
        <v>1347</v>
      </c>
    </row>
    <row r="33" spans="1:13" ht="12.75">
      <c r="A33" t="s">
        <v>11</v>
      </c>
      <c r="B33">
        <v>140</v>
      </c>
      <c r="C33" t="s">
        <v>41</v>
      </c>
      <c r="D33" t="s">
        <v>225</v>
      </c>
      <c r="E33" t="s">
        <v>13</v>
      </c>
      <c r="F33">
        <v>373</v>
      </c>
      <c r="H33" t="s">
        <v>37</v>
      </c>
      <c r="I33">
        <v>160</v>
      </c>
      <c r="J33" t="s">
        <v>41</v>
      </c>
      <c r="K33" t="s">
        <v>229</v>
      </c>
      <c r="L33" t="s">
        <v>107</v>
      </c>
      <c r="M33">
        <v>108</v>
      </c>
    </row>
    <row r="34" spans="1:13" ht="12.75">
      <c r="A34" t="s">
        <v>22</v>
      </c>
      <c r="B34" s="1">
        <v>9100</v>
      </c>
      <c r="C34" t="s">
        <v>41</v>
      </c>
      <c r="D34" t="s">
        <v>97</v>
      </c>
      <c r="E34" t="s">
        <v>24</v>
      </c>
      <c r="F34" s="1">
        <v>13700</v>
      </c>
      <c r="H34" t="s">
        <v>31</v>
      </c>
      <c r="I34">
        <v>101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31</v>
      </c>
      <c r="B35">
        <v>93</v>
      </c>
      <c r="C35" t="s">
        <v>41</v>
      </c>
      <c r="D35" t="s">
        <v>41</v>
      </c>
      <c r="E35" t="s">
        <v>41</v>
      </c>
      <c r="F35" t="s">
        <v>41</v>
      </c>
      <c r="H35" t="s">
        <v>46</v>
      </c>
      <c r="I35">
        <v>28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32</v>
      </c>
      <c r="B36">
        <v>29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22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19</v>
      </c>
      <c r="B37">
        <v>19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17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33</v>
      </c>
      <c r="B38">
        <v>1</v>
      </c>
      <c r="C38" t="s">
        <v>41</v>
      </c>
      <c r="D38" t="s">
        <v>41</v>
      </c>
      <c r="E38" t="s">
        <v>41</v>
      </c>
      <c r="F38" t="s">
        <v>41</v>
      </c>
      <c r="H38" t="s">
        <v>60</v>
      </c>
      <c r="I38">
        <v>63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>
        <v>228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84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2725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1801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11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228</v>
      </c>
      <c r="J41" t="s">
        <v>41</v>
      </c>
      <c r="K41" t="s">
        <v>39</v>
      </c>
      <c r="L41" t="s">
        <v>41</v>
      </c>
      <c r="M41">
        <v>509</v>
      </c>
    </row>
    <row r="42" spans="1:13" ht="12.75">
      <c r="A42" t="s">
        <v>36</v>
      </c>
      <c r="B42">
        <v>17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28977</v>
      </c>
      <c r="J42" t="s">
        <v>41</v>
      </c>
      <c r="K42" t="s">
        <v>40</v>
      </c>
      <c r="L42" t="s">
        <v>41</v>
      </c>
      <c r="M42" s="1">
        <v>28524</v>
      </c>
    </row>
    <row r="43" ht="12.75">
      <c r="A43" t="s">
        <v>41</v>
      </c>
    </row>
    <row r="44" spans="1:6" ht="12.75">
      <c r="A44" t="s">
        <v>38</v>
      </c>
      <c r="B44">
        <v>123</v>
      </c>
      <c r="C44" t="s">
        <v>41</v>
      </c>
      <c r="D44" t="s">
        <v>39</v>
      </c>
      <c r="E44" t="s">
        <v>41</v>
      </c>
      <c r="F44">
        <v>357</v>
      </c>
    </row>
    <row r="45" spans="1:6" ht="12.75">
      <c r="A45" t="s">
        <v>40</v>
      </c>
      <c r="B45" s="1">
        <v>28598</v>
      </c>
      <c r="C45" t="s">
        <v>41</v>
      </c>
      <c r="D45" t="s">
        <v>40</v>
      </c>
      <c r="E45" t="s">
        <v>41</v>
      </c>
      <c r="F45" s="1">
        <v>28598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273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16792</v>
      </c>
      <c r="D3">
        <f aca="true" t="shared" si="1" ref="D3:D22">IF(ISERROR(VLOOKUP($B3,H$28:I$103,2,FALSE)),0,VLOOKUP($B3,H$28:I$103,2,FALSE))</f>
        <v>14532</v>
      </c>
      <c r="E3" s="4">
        <f aca="true" t="shared" si="2" ref="E3:E22">C3/C$22</f>
        <v>0.4751152986447104</v>
      </c>
      <c r="F3" s="4">
        <f aca="true" t="shared" si="3" ref="F3:F22">D3/D$22</f>
        <v>0.43399832755943135</v>
      </c>
      <c r="G3" s="4">
        <f aca="true" t="shared" si="4" ref="G3:G21">E3-F3</f>
        <v>0.041116971085279064</v>
      </c>
      <c r="H3" s="4">
        <f>IF(G3&gt;0.001,G3,"")</f>
        <v>0.041116971085279064</v>
      </c>
    </row>
    <row r="4" spans="1:8" ht="12.75">
      <c r="A4" t="s">
        <v>22</v>
      </c>
      <c r="B4" t="s">
        <v>22</v>
      </c>
      <c r="C4">
        <f t="shared" si="0"/>
        <v>8438</v>
      </c>
      <c r="D4">
        <f t="shared" si="1"/>
        <v>9199</v>
      </c>
      <c r="E4" s="4">
        <f t="shared" si="2"/>
        <v>0.2387460034518858</v>
      </c>
      <c r="F4" s="4">
        <f t="shared" si="3"/>
        <v>0.27472822840759764</v>
      </c>
      <c r="G4" s="4">
        <f t="shared" si="4"/>
        <v>-0.03598222495571185</v>
      </c>
      <c r="H4" s="4">
        <f>G4</f>
        <v>-0.03598222495571185</v>
      </c>
    </row>
    <row r="5" spans="1:8" ht="12.75">
      <c r="A5" t="s">
        <v>26</v>
      </c>
      <c r="B5" t="s">
        <v>26</v>
      </c>
      <c r="C5">
        <f t="shared" si="0"/>
        <v>5751</v>
      </c>
      <c r="D5">
        <f t="shared" si="1"/>
        <v>6522</v>
      </c>
      <c r="E5" s="4">
        <f t="shared" si="2"/>
        <v>0.1627196333078686</v>
      </c>
      <c r="F5" s="4">
        <f t="shared" si="3"/>
        <v>0.19477959622506272</v>
      </c>
      <c r="G5" s="4">
        <f t="shared" si="4"/>
        <v>-0.032059962917194124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2334</v>
      </c>
      <c r="D6">
        <f t="shared" si="1"/>
        <v>1609</v>
      </c>
      <c r="E6" s="4">
        <f t="shared" si="2"/>
        <v>0.06603853662677192</v>
      </c>
      <c r="F6" s="4">
        <f t="shared" si="3"/>
        <v>0.04805280133795246</v>
      </c>
      <c r="G6" s="4">
        <f t="shared" si="4"/>
        <v>0.017985735288819464</v>
      </c>
      <c r="H6" s="4">
        <f t="shared" si="5"/>
        <v>0.017985735288819464</v>
      </c>
    </row>
    <row r="7" spans="1:8" ht="12.75">
      <c r="A7" t="s">
        <v>42</v>
      </c>
      <c r="B7" t="s">
        <v>42</v>
      </c>
      <c r="C7">
        <f t="shared" si="0"/>
        <v>143</v>
      </c>
      <c r="D7">
        <f t="shared" si="1"/>
        <v>135</v>
      </c>
      <c r="E7" s="4">
        <f t="shared" si="2"/>
        <v>0.0040460628695922814</v>
      </c>
      <c r="F7" s="4">
        <f t="shared" si="3"/>
        <v>0.0040317763708039665</v>
      </c>
      <c r="G7" s="4">
        <f t="shared" si="4"/>
        <v>1.4286498788314977E-05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154</v>
      </c>
      <c r="D8">
        <f t="shared" si="1"/>
        <v>246</v>
      </c>
      <c r="E8" s="4">
        <f t="shared" si="2"/>
        <v>0.004357298474945534</v>
      </c>
      <c r="F8" s="4">
        <f t="shared" si="3"/>
        <v>0.007346792497909449</v>
      </c>
      <c r="G8" s="4">
        <f t="shared" si="4"/>
        <v>-0.002989494022963915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75</v>
      </c>
      <c r="D9">
        <f t="shared" si="1"/>
        <v>157</v>
      </c>
      <c r="E9" s="4">
        <f t="shared" si="2"/>
        <v>0.002122060945590357</v>
      </c>
      <c r="F9" s="4">
        <f t="shared" si="3"/>
        <v>0.004688806594194242</v>
      </c>
      <c r="G9" s="4">
        <f t="shared" si="4"/>
        <v>-0.0025667456486038846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1128</v>
      </c>
      <c r="D10">
        <f t="shared" si="1"/>
        <v>549</v>
      </c>
      <c r="E10" s="4">
        <f t="shared" si="2"/>
        <v>0.031915796621678975</v>
      </c>
      <c r="F10" s="4">
        <f t="shared" si="3"/>
        <v>0.016395890574602796</v>
      </c>
      <c r="G10" s="4">
        <f t="shared" si="4"/>
        <v>0.01551990604707618</v>
      </c>
      <c r="H10" s="4">
        <f t="shared" si="5"/>
        <v>0.01551990604707618</v>
      </c>
    </row>
    <row r="11" spans="1:8" ht="12.75">
      <c r="A11" t="s">
        <v>34</v>
      </c>
      <c r="B11" t="s">
        <v>60</v>
      </c>
      <c r="C11">
        <f t="shared" si="0"/>
        <v>243</v>
      </c>
      <c r="D11">
        <f t="shared" si="1"/>
        <v>102</v>
      </c>
      <c r="E11" s="4">
        <f t="shared" si="2"/>
        <v>0.006875477463712758</v>
      </c>
      <c r="F11" s="4">
        <f t="shared" si="3"/>
        <v>0.003046231035718552</v>
      </c>
      <c r="G11" s="4">
        <f t="shared" si="4"/>
        <v>0.0038292464279942057</v>
      </c>
      <c r="H11" s="4">
        <f t="shared" si="5"/>
        <v>0.0038292464279942057</v>
      </c>
    </row>
    <row r="12" spans="1:8" ht="12.75">
      <c r="A12" t="s">
        <v>11</v>
      </c>
      <c r="B12" t="s">
        <v>11</v>
      </c>
      <c r="C12">
        <f t="shared" si="0"/>
        <v>96</v>
      </c>
      <c r="D12">
        <f t="shared" si="1"/>
        <v>164</v>
      </c>
      <c r="E12" s="4">
        <f t="shared" si="2"/>
        <v>0.0027162380103556575</v>
      </c>
      <c r="F12" s="4">
        <f t="shared" si="3"/>
        <v>0.004897861665272966</v>
      </c>
      <c r="G12" s="4">
        <f t="shared" si="4"/>
        <v>-0.0021816236549173085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24</v>
      </c>
      <c r="D13">
        <f t="shared" si="1"/>
        <v>0</v>
      </c>
      <c r="E13" s="4">
        <f t="shared" si="2"/>
        <v>0.0006790595025889144</v>
      </c>
      <c r="F13" s="4">
        <f t="shared" si="3"/>
        <v>0</v>
      </c>
      <c r="G13" s="4">
        <f t="shared" si="4"/>
        <v>0.0006790595025889144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35</v>
      </c>
      <c r="D14">
        <f t="shared" si="1"/>
        <v>21</v>
      </c>
      <c r="E14" s="4">
        <f t="shared" si="2"/>
        <v>0.0009902951079421667</v>
      </c>
      <c r="F14" s="4">
        <f t="shared" si="3"/>
        <v>0.0006271652132361725</v>
      </c>
      <c r="G14" s="4">
        <f t="shared" si="4"/>
        <v>0.0003631298947059942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21</v>
      </c>
      <c r="D15">
        <f t="shared" si="1"/>
        <v>0</v>
      </c>
      <c r="E15" s="4">
        <f t="shared" si="2"/>
        <v>0.0005941770647653001</v>
      </c>
      <c r="F15" s="4">
        <f t="shared" si="3"/>
        <v>0</v>
      </c>
      <c r="G15" s="4">
        <f t="shared" si="4"/>
        <v>0.0005941770647653001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</v>
      </c>
      <c r="D16">
        <f t="shared" si="1"/>
        <v>0</v>
      </c>
      <c r="E16" s="4">
        <f t="shared" si="2"/>
        <v>2.8294145941204766E-05</v>
      </c>
      <c r="F16" s="4">
        <f t="shared" si="3"/>
        <v>0</v>
      </c>
      <c r="G16" s="4">
        <f t="shared" si="4"/>
        <v>2.8294145941204766E-05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9</v>
      </c>
      <c r="D17">
        <f t="shared" si="1"/>
        <v>0</v>
      </c>
      <c r="E17" s="4">
        <f t="shared" si="2"/>
        <v>0.00025464731347084286</v>
      </c>
      <c r="F17" s="4">
        <f t="shared" si="3"/>
        <v>0</v>
      </c>
      <c r="G17" s="4">
        <f t="shared" si="4"/>
        <v>0.00025464731347084286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22</v>
      </c>
      <c r="E18" s="4">
        <f t="shared" si="2"/>
        <v>0</v>
      </c>
      <c r="F18" s="4">
        <f t="shared" si="3"/>
        <v>0.000657030223390276</v>
      </c>
      <c r="G18" s="4">
        <f t="shared" si="4"/>
        <v>-0.000657030223390276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24</v>
      </c>
      <c r="E19" s="4">
        <f t="shared" si="2"/>
        <v>0</v>
      </c>
      <c r="F19" s="4">
        <f t="shared" si="3"/>
        <v>0.0007167602436984828</v>
      </c>
      <c r="G19" s="4">
        <f t="shared" si="4"/>
        <v>-0.0007167602436984828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99</v>
      </c>
      <c r="D21">
        <f t="shared" si="1"/>
        <v>202</v>
      </c>
      <c r="E21" s="4">
        <f t="shared" si="2"/>
        <v>0.0028011204481792717</v>
      </c>
      <c r="F21" s="4">
        <f t="shared" si="3"/>
        <v>0.006032732051128897</v>
      </c>
      <c r="G21" s="4">
        <f t="shared" si="4"/>
        <v>-0.0032316116029496252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35343</v>
      </c>
      <c r="D22">
        <f t="shared" si="1"/>
        <v>33484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35343</v>
      </c>
      <c r="D23" s="2">
        <f>SUM(D3:D21)</f>
        <v>33484</v>
      </c>
      <c r="E23" s="5"/>
      <c r="F23" s="5"/>
      <c r="G23" s="5">
        <f>VLOOKUP("LAB",E27:F45,2,FALSE)</f>
        <v>16345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0.5162434995411441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14</v>
      </c>
      <c r="B28" s="1">
        <v>1128</v>
      </c>
      <c r="C28" t="s">
        <v>41</v>
      </c>
      <c r="D28" t="s">
        <v>208</v>
      </c>
      <c r="E28" t="s">
        <v>16</v>
      </c>
      <c r="F28">
        <v>544</v>
      </c>
      <c r="H28" t="s">
        <v>26</v>
      </c>
      <c r="I28" s="1">
        <v>6522</v>
      </c>
      <c r="J28" t="s">
        <v>41</v>
      </c>
      <c r="K28" t="s">
        <v>204</v>
      </c>
      <c r="L28" t="s">
        <v>28</v>
      </c>
      <c r="M28" s="1">
        <v>3252</v>
      </c>
    </row>
    <row r="29" spans="1:13" ht="12.75">
      <c r="A29" t="s">
        <v>22</v>
      </c>
      <c r="B29" s="1">
        <v>8438</v>
      </c>
      <c r="C29" t="s">
        <v>41</v>
      </c>
      <c r="D29" t="s">
        <v>74</v>
      </c>
      <c r="E29" t="s">
        <v>24</v>
      </c>
      <c r="F29" s="1">
        <v>16345</v>
      </c>
      <c r="H29" t="s">
        <v>8</v>
      </c>
      <c r="I29" s="1">
        <v>14532</v>
      </c>
      <c r="J29" t="s">
        <v>41</v>
      </c>
      <c r="K29" t="s">
        <v>205</v>
      </c>
      <c r="L29" t="s">
        <v>10</v>
      </c>
      <c r="M29" s="1">
        <v>12640</v>
      </c>
    </row>
    <row r="30" spans="1:13" ht="12.75">
      <c r="A30" t="s">
        <v>19</v>
      </c>
      <c r="B30">
        <v>35</v>
      </c>
      <c r="C30" t="s">
        <v>41</v>
      </c>
      <c r="D30" t="s">
        <v>209</v>
      </c>
      <c r="E30" t="s">
        <v>21</v>
      </c>
      <c r="F30">
        <v>49</v>
      </c>
      <c r="H30" t="s">
        <v>22</v>
      </c>
      <c r="I30" s="1">
        <v>9199</v>
      </c>
      <c r="J30" t="s">
        <v>41</v>
      </c>
      <c r="K30" t="s">
        <v>74</v>
      </c>
      <c r="L30" t="s">
        <v>24</v>
      </c>
      <c r="M30" s="1">
        <v>15737</v>
      </c>
    </row>
    <row r="31" spans="1:13" ht="12.75">
      <c r="A31" t="s">
        <v>8</v>
      </c>
      <c r="B31" s="1">
        <v>16792</v>
      </c>
      <c r="C31" t="s">
        <v>41</v>
      </c>
      <c r="D31" t="s">
        <v>210</v>
      </c>
      <c r="E31" t="s">
        <v>10</v>
      </c>
      <c r="F31" s="1">
        <v>14480</v>
      </c>
      <c r="H31" t="s">
        <v>5</v>
      </c>
      <c r="I31" s="1">
        <v>1609</v>
      </c>
      <c r="J31" t="s">
        <v>41</v>
      </c>
      <c r="K31" t="s">
        <v>206</v>
      </c>
      <c r="L31" t="s">
        <v>7</v>
      </c>
      <c r="M31">
        <v>697</v>
      </c>
    </row>
    <row r="32" spans="1:13" ht="12.75">
      <c r="A32" t="s">
        <v>5</v>
      </c>
      <c r="B32" s="1">
        <v>2334</v>
      </c>
      <c r="C32" t="s">
        <v>41</v>
      </c>
      <c r="D32" t="s">
        <v>206</v>
      </c>
      <c r="E32" t="s">
        <v>7</v>
      </c>
      <c r="F32" s="1">
        <v>1023</v>
      </c>
      <c r="H32" t="s">
        <v>31</v>
      </c>
      <c r="I32">
        <v>246</v>
      </c>
      <c r="J32" t="s">
        <v>41</v>
      </c>
      <c r="K32" t="s">
        <v>207</v>
      </c>
      <c r="L32" t="s">
        <v>59</v>
      </c>
      <c r="M32">
        <v>179</v>
      </c>
    </row>
    <row r="33" spans="1:13" ht="12.75">
      <c r="A33" t="s">
        <v>31</v>
      </c>
      <c r="B33">
        <v>154</v>
      </c>
      <c r="C33" t="s">
        <v>41</v>
      </c>
      <c r="D33" t="s">
        <v>207</v>
      </c>
      <c r="E33" t="s">
        <v>59</v>
      </c>
      <c r="F33">
        <v>122</v>
      </c>
      <c r="H33" t="s">
        <v>46</v>
      </c>
      <c r="I33">
        <v>24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26</v>
      </c>
      <c r="B34" s="1">
        <v>5751</v>
      </c>
      <c r="C34" t="s">
        <v>41</v>
      </c>
      <c r="D34" t="s">
        <v>211</v>
      </c>
      <c r="E34" t="s">
        <v>28</v>
      </c>
      <c r="F34" s="1">
        <v>2534</v>
      </c>
      <c r="H34" t="s">
        <v>11</v>
      </c>
      <c r="I34">
        <v>164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11</v>
      </c>
      <c r="B35">
        <v>96</v>
      </c>
      <c r="C35" t="s">
        <v>41</v>
      </c>
      <c r="D35" t="s">
        <v>41</v>
      </c>
      <c r="E35" t="s">
        <v>41</v>
      </c>
      <c r="F35" t="s">
        <v>41</v>
      </c>
      <c r="H35" t="s">
        <v>56</v>
      </c>
      <c r="I35">
        <v>549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32</v>
      </c>
      <c r="B36">
        <v>24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21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9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22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243</v>
      </c>
      <c r="C38" t="s">
        <v>41</v>
      </c>
      <c r="D38" t="s">
        <v>41</v>
      </c>
      <c r="E38" t="s">
        <v>41</v>
      </c>
      <c r="F38" t="s">
        <v>41</v>
      </c>
      <c r="H38" t="s">
        <v>60</v>
      </c>
      <c r="I38">
        <v>102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143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>
        <v>135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35</v>
      </c>
      <c r="B40">
        <v>1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157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36</v>
      </c>
      <c r="B41">
        <v>21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202</v>
      </c>
      <c r="J41" t="s">
        <v>41</v>
      </c>
      <c r="K41" t="s">
        <v>39</v>
      </c>
      <c r="L41" t="s">
        <v>41</v>
      </c>
      <c r="M41">
        <v>542</v>
      </c>
    </row>
    <row r="42" spans="1:13" ht="12.75">
      <c r="A42" t="s">
        <v>37</v>
      </c>
      <c r="B42">
        <v>75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33484</v>
      </c>
      <c r="J42" t="s">
        <v>41</v>
      </c>
      <c r="K42" t="s">
        <v>40</v>
      </c>
      <c r="L42" t="s">
        <v>41</v>
      </c>
      <c r="M42" s="1">
        <v>33047</v>
      </c>
    </row>
    <row r="43" ht="12.75">
      <c r="A43" t="s">
        <v>41</v>
      </c>
    </row>
    <row r="44" spans="1:6" ht="12.75">
      <c r="A44" t="s">
        <v>38</v>
      </c>
      <c r="B44">
        <v>99</v>
      </c>
      <c r="C44" t="s">
        <v>41</v>
      </c>
      <c r="D44" t="s">
        <v>39</v>
      </c>
      <c r="E44" t="s">
        <v>41</v>
      </c>
      <c r="F44">
        <v>244</v>
      </c>
    </row>
    <row r="45" spans="1:6" ht="12.75">
      <c r="A45" t="s">
        <v>40</v>
      </c>
      <c r="B45" s="1">
        <v>35343</v>
      </c>
      <c r="C45" t="s">
        <v>41</v>
      </c>
      <c r="D45" t="s">
        <v>40</v>
      </c>
      <c r="E45" t="s">
        <v>41</v>
      </c>
      <c r="F45" s="1">
        <v>35341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274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13895</v>
      </c>
      <c r="D3">
        <f aca="true" t="shared" si="1" ref="D3:D22">IF(ISERROR(VLOOKUP($B3,H$28:I$103,2,FALSE)),0,VLOOKUP($B3,H$28:I$103,2,FALSE))</f>
        <v>15364</v>
      </c>
      <c r="E3" s="4">
        <f aca="true" t="shared" si="2" ref="E3:E22">C3/C$22</f>
        <v>0.4203091442572371</v>
      </c>
      <c r="F3" s="4">
        <f aca="true" t="shared" si="3" ref="F3:F22">D3/D$22</f>
        <v>0.44439302345761145</v>
      </c>
      <c r="G3" s="4">
        <f aca="true" t="shared" si="4" ref="G3:G21">E3-F3</f>
        <v>-0.02408387920037436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10631</v>
      </c>
      <c r="D4">
        <f t="shared" si="1"/>
        <v>11375</v>
      </c>
      <c r="E4" s="4">
        <f t="shared" si="2"/>
        <v>0.32157657521401134</v>
      </c>
      <c r="F4" s="4">
        <f t="shared" si="3"/>
        <v>0.3290139704393602</v>
      </c>
      <c r="G4" s="4">
        <f t="shared" si="4"/>
        <v>-0.007437395225348864</v>
      </c>
      <c r="H4" s="4">
        <f>G4</f>
        <v>-0.007437395225348864</v>
      </c>
    </row>
    <row r="5" spans="1:8" ht="12.75">
      <c r="A5" t="s">
        <v>26</v>
      </c>
      <c r="B5" t="s">
        <v>26</v>
      </c>
      <c r="C5">
        <f t="shared" si="0"/>
        <v>2693</v>
      </c>
      <c r="D5">
        <f t="shared" si="1"/>
        <v>3422</v>
      </c>
      <c r="E5" s="4">
        <f t="shared" si="2"/>
        <v>0.08146041925043104</v>
      </c>
      <c r="F5" s="4">
        <f t="shared" si="3"/>
        <v>0.09897897203019697</v>
      </c>
      <c r="G5" s="4">
        <f t="shared" si="4"/>
        <v>-0.017518552779765925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3426</v>
      </c>
      <c r="D6">
        <f t="shared" si="1"/>
        <v>2148</v>
      </c>
      <c r="E6" s="4">
        <f t="shared" si="2"/>
        <v>0.1036328987567682</v>
      </c>
      <c r="F6" s="4">
        <f t="shared" si="3"/>
        <v>0.06212940734098863</v>
      </c>
      <c r="G6" s="4">
        <f t="shared" si="4"/>
        <v>0.041503491415779574</v>
      </c>
      <c r="H6" s="4">
        <f t="shared" si="5"/>
        <v>0.041503491415779574</v>
      </c>
    </row>
    <row r="7" spans="1:8" ht="12.75">
      <c r="A7" t="s">
        <v>42</v>
      </c>
      <c r="B7" t="s">
        <v>42</v>
      </c>
      <c r="C7">
        <f t="shared" si="0"/>
        <v>128</v>
      </c>
      <c r="D7">
        <f t="shared" si="1"/>
        <v>190</v>
      </c>
      <c r="E7" s="4">
        <f t="shared" si="2"/>
        <v>0.0038718654526755194</v>
      </c>
      <c r="F7" s="4">
        <f t="shared" si="3"/>
        <v>0.005495617967778324</v>
      </c>
      <c r="G7" s="4">
        <f t="shared" si="4"/>
        <v>-0.0016237525151028046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115</v>
      </c>
      <c r="D8">
        <f t="shared" si="1"/>
        <v>235</v>
      </c>
      <c r="E8" s="4">
        <f t="shared" si="2"/>
        <v>0.0034786291176381622</v>
      </c>
      <c r="F8" s="4">
        <f t="shared" si="3"/>
        <v>0.00679721169698898</v>
      </c>
      <c r="G8" s="4">
        <f t="shared" si="4"/>
        <v>-0.0033185825793508174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110</v>
      </c>
      <c r="D9">
        <f t="shared" si="1"/>
        <v>340</v>
      </c>
      <c r="E9" s="4">
        <f t="shared" si="2"/>
        <v>0.0033273843733930245</v>
      </c>
      <c r="F9" s="4">
        <f t="shared" si="3"/>
        <v>0.009834263731813843</v>
      </c>
      <c r="G9" s="4">
        <f t="shared" si="4"/>
        <v>-0.006506879358420819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1381</v>
      </c>
      <c r="D10">
        <f t="shared" si="1"/>
        <v>955</v>
      </c>
      <c r="E10" s="4">
        <f t="shared" si="2"/>
        <v>0.04177379836050697</v>
      </c>
      <c r="F10" s="4">
        <f t="shared" si="3"/>
        <v>0.02762271136435947</v>
      </c>
      <c r="G10" s="4">
        <f t="shared" si="4"/>
        <v>0.014151086996147502</v>
      </c>
      <c r="H10" s="4">
        <f t="shared" si="5"/>
        <v>0.014151086996147502</v>
      </c>
    </row>
    <row r="11" spans="1:8" ht="12.75">
      <c r="A11" t="s">
        <v>34</v>
      </c>
      <c r="B11" t="s">
        <v>60</v>
      </c>
      <c r="C11">
        <f t="shared" si="0"/>
        <v>249</v>
      </c>
      <c r="D11">
        <f t="shared" si="1"/>
        <v>80</v>
      </c>
      <c r="E11" s="4">
        <f t="shared" si="2"/>
        <v>0.007531988263407847</v>
      </c>
      <c r="F11" s="4">
        <f t="shared" si="3"/>
        <v>0.00231394440748561</v>
      </c>
      <c r="G11" s="4">
        <f t="shared" si="4"/>
        <v>0.005218043855922236</v>
      </c>
      <c r="H11" s="4">
        <f t="shared" si="5"/>
        <v>0.005218043855922236</v>
      </c>
    </row>
    <row r="12" spans="1:8" ht="12.75">
      <c r="A12" t="s">
        <v>11</v>
      </c>
      <c r="B12" t="s">
        <v>11</v>
      </c>
      <c r="C12">
        <f t="shared" si="0"/>
        <v>145</v>
      </c>
      <c r="D12">
        <f t="shared" si="1"/>
        <v>164</v>
      </c>
      <c r="E12" s="4">
        <f t="shared" si="2"/>
        <v>0.004386097583108987</v>
      </c>
      <c r="F12" s="4">
        <f t="shared" si="3"/>
        <v>0.004743586035345501</v>
      </c>
      <c r="G12" s="4">
        <f t="shared" si="4"/>
        <v>-0.0003574884522365143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75</v>
      </c>
      <c r="D13">
        <f t="shared" si="1"/>
        <v>0</v>
      </c>
      <c r="E13" s="4">
        <f t="shared" si="2"/>
        <v>0.0022686711636770622</v>
      </c>
      <c r="F13" s="4">
        <f t="shared" si="3"/>
        <v>0</v>
      </c>
      <c r="G13" s="4">
        <f t="shared" si="4"/>
        <v>0.0022686711636770622</v>
      </c>
      <c r="H13" s="4">
        <f t="shared" si="5"/>
        <v>0.0022686711636770622</v>
      </c>
    </row>
    <row r="14" spans="1:8" ht="12.75">
      <c r="A14" t="s">
        <v>19</v>
      </c>
      <c r="B14" t="s">
        <v>19</v>
      </c>
      <c r="C14">
        <f t="shared" si="0"/>
        <v>12</v>
      </c>
      <c r="D14">
        <f t="shared" si="1"/>
        <v>12</v>
      </c>
      <c r="E14" s="4">
        <f t="shared" si="2"/>
        <v>0.00036298738618832996</v>
      </c>
      <c r="F14" s="4">
        <f t="shared" si="3"/>
        <v>0.00034709166112284153</v>
      </c>
      <c r="G14" s="4">
        <f t="shared" si="4"/>
        <v>1.5895725065488426E-05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18</v>
      </c>
      <c r="D15">
        <f t="shared" si="1"/>
        <v>0</v>
      </c>
      <c r="E15" s="4">
        <f t="shared" si="2"/>
        <v>0.0005444810792824949</v>
      </c>
      <c r="F15" s="4">
        <f t="shared" si="3"/>
        <v>0</v>
      </c>
      <c r="G15" s="4">
        <f t="shared" si="4"/>
        <v>0.0005444810792824949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18</v>
      </c>
      <c r="D16">
        <f t="shared" si="1"/>
        <v>0</v>
      </c>
      <c r="E16" s="4">
        <f t="shared" si="2"/>
        <v>0.0005444810792824949</v>
      </c>
      <c r="F16" s="4">
        <f t="shared" si="3"/>
        <v>0</v>
      </c>
      <c r="G16" s="4">
        <f t="shared" si="4"/>
        <v>0.0005444810792824949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4</v>
      </c>
      <c r="D17">
        <f t="shared" si="1"/>
        <v>0</v>
      </c>
      <c r="E17" s="4">
        <f t="shared" si="2"/>
        <v>0.00012099579539610998</v>
      </c>
      <c r="F17" s="4">
        <f t="shared" si="3"/>
        <v>0</v>
      </c>
      <c r="G17" s="4">
        <f t="shared" si="4"/>
        <v>0.00012099579539610998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28</v>
      </c>
      <c r="E18" s="4">
        <f t="shared" si="2"/>
        <v>0</v>
      </c>
      <c r="F18" s="4">
        <f t="shared" si="3"/>
        <v>0.0008098805426199635</v>
      </c>
      <c r="G18" s="4">
        <f t="shared" si="4"/>
        <v>-0.0008098805426199635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20</v>
      </c>
      <c r="E19" s="4">
        <f t="shared" si="2"/>
        <v>0</v>
      </c>
      <c r="F19" s="4">
        <f t="shared" si="3"/>
        <v>0.0005784861018714025</v>
      </c>
      <c r="G19" s="4">
        <f t="shared" si="4"/>
        <v>-0.0005784861018714025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159</v>
      </c>
      <c r="D21">
        <f t="shared" si="1"/>
        <v>240</v>
      </c>
      <c r="E21" s="4">
        <f t="shared" si="2"/>
        <v>0.004809582866995372</v>
      </c>
      <c r="F21" s="4">
        <f t="shared" si="3"/>
        <v>0.00694183322245683</v>
      </c>
      <c r="G21" s="4">
        <f t="shared" si="4"/>
        <v>-0.0021322503554614585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33059</v>
      </c>
      <c r="D22">
        <f t="shared" si="1"/>
        <v>34573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33059</v>
      </c>
      <c r="D23" s="2">
        <f>SUM(D3:D21)</f>
        <v>34573</v>
      </c>
      <c r="E23" s="5"/>
      <c r="F23" s="5"/>
      <c r="G23" s="5">
        <f>VLOOKUP("LAB",E27:F45,2,FALSE)</f>
        <v>17333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0.6133387180522702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22</v>
      </c>
      <c r="B28" s="1">
        <v>10631</v>
      </c>
      <c r="C28" t="s">
        <v>41</v>
      </c>
      <c r="D28" t="s">
        <v>78</v>
      </c>
      <c r="E28" t="s">
        <v>24</v>
      </c>
      <c r="F28" s="1">
        <v>17333</v>
      </c>
      <c r="H28" t="s">
        <v>31</v>
      </c>
      <c r="I28" s="1">
        <v>235</v>
      </c>
      <c r="J28" t="s">
        <v>41</v>
      </c>
      <c r="K28" t="s">
        <v>216</v>
      </c>
      <c r="L28" t="s">
        <v>59</v>
      </c>
      <c r="M28" s="1">
        <v>241</v>
      </c>
    </row>
    <row r="29" spans="1:13" ht="12.75">
      <c r="A29" t="s">
        <v>8</v>
      </c>
      <c r="B29" s="1">
        <v>13895</v>
      </c>
      <c r="C29" t="s">
        <v>41</v>
      </c>
      <c r="D29" t="s">
        <v>212</v>
      </c>
      <c r="E29" t="s">
        <v>10</v>
      </c>
      <c r="F29" s="1">
        <v>11502</v>
      </c>
      <c r="H29" t="s">
        <v>8</v>
      </c>
      <c r="I29" s="1">
        <v>15364</v>
      </c>
      <c r="J29" t="s">
        <v>41</v>
      </c>
      <c r="K29" t="s">
        <v>217</v>
      </c>
      <c r="L29" t="s">
        <v>10</v>
      </c>
      <c r="M29" s="1">
        <v>13885</v>
      </c>
    </row>
    <row r="30" spans="1:13" ht="12.75">
      <c r="A30" t="s">
        <v>5</v>
      </c>
      <c r="B30" s="1">
        <v>3426</v>
      </c>
      <c r="C30" t="s">
        <v>41</v>
      </c>
      <c r="D30" t="s">
        <v>213</v>
      </c>
      <c r="E30" t="s">
        <v>7</v>
      </c>
      <c r="F30" s="1">
        <v>1601</v>
      </c>
      <c r="H30" t="s">
        <v>22</v>
      </c>
      <c r="I30" s="1">
        <v>11375</v>
      </c>
      <c r="J30" t="s">
        <v>41</v>
      </c>
      <c r="K30" t="s">
        <v>78</v>
      </c>
      <c r="L30" t="s">
        <v>24</v>
      </c>
      <c r="M30" s="1">
        <v>17171</v>
      </c>
    </row>
    <row r="31" spans="1:13" ht="12.75">
      <c r="A31" t="s">
        <v>14</v>
      </c>
      <c r="B31" s="1">
        <v>1381</v>
      </c>
      <c r="C31" t="s">
        <v>41</v>
      </c>
      <c r="D31" t="s">
        <v>214</v>
      </c>
      <c r="E31" t="s">
        <v>16</v>
      </c>
      <c r="F31">
        <v>886</v>
      </c>
      <c r="H31" t="s">
        <v>26</v>
      </c>
      <c r="I31" s="1">
        <v>3422</v>
      </c>
      <c r="J31" t="s">
        <v>41</v>
      </c>
      <c r="K31" t="s">
        <v>218</v>
      </c>
      <c r="L31" t="s">
        <v>28</v>
      </c>
      <c r="M31" s="1">
        <v>1990</v>
      </c>
    </row>
    <row r="32" spans="1:13" ht="12.75">
      <c r="A32" t="s">
        <v>26</v>
      </c>
      <c r="B32" s="1">
        <v>2693</v>
      </c>
      <c r="C32" t="s">
        <v>41</v>
      </c>
      <c r="D32" t="s">
        <v>215</v>
      </c>
      <c r="E32" t="s">
        <v>28</v>
      </c>
      <c r="F32" s="1">
        <v>1437</v>
      </c>
      <c r="H32" t="s">
        <v>46</v>
      </c>
      <c r="I32" s="1">
        <v>20</v>
      </c>
      <c r="J32" t="s">
        <v>41</v>
      </c>
      <c r="K32" t="s">
        <v>41</v>
      </c>
      <c r="L32" t="s">
        <v>41</v>
      </c>
      <c r="M32" s="1" t="s">
        <v>41</v>
      </c>
    </row>
    <row r="33" spans="1:13" ht="12.75">
      <c r="A33" t="s">
        <v>31</v>
      </c>
      <c r="B33">
        <v>115</v>
      </c>
      <c r="C33" t="s">
        <v>41</v>
      </c>
      <c r="D33" t="s">
        <v>41</v>
      </c>
      <c r="E33" t="s">
        <v>41</v>
      </c>
      <c r="F33" t="s">
        <v>41</v>
      </c>
      <c r="H33" t="s">
        <v>11</v>
      </c>
      <c r="I33">
        <v>164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11</v>
      </c>
      <c r="B34">
        <v>145</v>
      </c>
      <c r="C34" t="s">
        <v>41</v>
      </c>
      <c r="D34" t="s">
        <v>41</v>
      </c>
      <c r="E34" t="s">
        <v>41</v>
      </c>
      <c r="F34" t="s">
        <v>41</v>
      </c>
      <c r="H34" t="s">
        <v>56</v>
      </c>
      <c r="I34">
        <v>955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75</v>
      </c>
      <c r="C35" t="s">
        <v>41</v>
      </c>
      <c r="D35" t="s">
        <v>41</v>
      </c>
      <c r="E35" t="s">
        <v>41</v>
      </c>
      <c r="F35" t="s">
        <v>41</v>
      </c>
      <c r="H35" t="s">
        <v>19</v>
      </c>
      <c r="I35">
        <v>12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12</v>
      </c>
      <c r="C36" t="s">
        <v>41</v>
      </c>
      <c r="D36" t="s">
        <v>41</v>
      </c>
      <c r="E36" t="s">
        <v>41</v>
      </c>
      <c r="F36" t="s">
        <v>41</v>
      </c>
      <c r="H36" t="s">
        <v>50</v>
      </c>
      <c r="I36">
        <v>28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4</v>
      </c>
      <c r="C37" t="s">
        <v>41</v>
      </c>
      <c r="D37" t="s">
        <v>41</v>
      </c>
      <c r="E37" t="s">
        <v>41</v>
      </c>
      <c r="F37" t="s">
        <v>41</v>
      </c>
      <c r="H37" t="s">
        <v>60</v>
      </c>
      <c r="I37">
        <v>80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249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190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128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2148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35</v>
      </c>
      <c r="B40">
        <v>18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340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36</v>
      </c>
      <c r="B41">
        <v>18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240</v>
      </c>
      <c r="J41" t="s">
        <v>41</v>
      </c>
      <c r="K41" t="s">
        <v>39</v>
      </c>
      <c r="L41" t="s">
        <v>41</v>
      </c>
      <c r="M41">
        <v>879</v>
      </c>
    </row>
    <row r="42" spans="1:13" ht="12.75">
      <c r="A42" t="s">
        <v>37</v>
      </c>
      <c r="B42">
        <v>110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34573</v>
      </c>
      <c r="J42" t="s">
        <v>41</v>
      </c>
      <c r="K42" t="s">
        <v>40</v>
      </c>
      <c r="L42" t="s">
        <v>41</v>
      </c>
      <c r="M42" s="1">
        <v>34166</v>
      </c>
    </row>
    <row r="43" spans="1:8" ht="12.75">
      <c r="A43" t="s">
        <v>41</v>
      </c>
      <c r="H43" t="s">
        <v>41</v>
      </c>
    </row>
    <row r="44" spans="1:6" ht="12.75">
      <c r="A44" t="s">
        <v>38</v>
      </c>
      <c r="B44">
        <v>159</v>
      </c>
      <c r="C44" t="s">
        <v>41</v>
      </c>
      <c r="D44" t="s">
        <v>39</v>
      </c>
      <c r="E44" t="s">
        <v>41</v>
      </c>
      <c r="F44">
        <v>308</v>
      </c>
    </row>
    <row r="45" spans="1:13" ht="12.75">
      <c r="A45" t="s">
        <v>40</v>
      </c>
      <c r="B45" s="1">
        <v>33059</v>
      </c>
      <c r="C45" t="s">
        <v>41</v>
      </c>
      <c r="D45" t="s">
        <v>40</v>
      </c>
      <c r="E45" t="s">
        <v>41</v>
      </c>
      <c r="F45" s="1">
        <v>33067</v>
      </c>
      <c r="I45" s="1"/>
      <c r="M45" s="1"/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K18" sqref="K18"/>
    </sheetView>
  </sheetViews>
  <sheetFormatPr defaultColWidth="9.140625" defaultRowHeight="12.75"/>
  <cols>
    <col min="1" max="1" width="36.28125" style="0" bestFit="1" customWidth="1"/>
    <col min="2" max="2" width="14.57421875" style="0" bestFit="1" customWidth="1"/>
    <col min="3" max="3" width="14.00390625" style="0" bestFit="1" customWidth="1"/>
    <col min="4" max="4" width="8.8515625" style="0" customWidth="1"/>
    <col min="5" max="6" width="8.28125" style="0" bestFit="1" customWidth="1"/>
    <col min="8" max="8" width="8.28125" style="0" customWidth="1"/>
  </cols>
  <sheetData>
    <row r="1" spans="1:8" ht="12.75">
      <c r="A1" t="s">
        <v>116</v>
      </c>
      <c r="H1" t="s">
        <v>117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12006</v>
      </c>
      <c r="D3">
        <f>IF(ISERROR(VLOOKUP($B3,H$28:I$103,2,FALSE)),0,VLOOKUP($B3,H$28:I$103,2,FALSE))</f>
        <v>15128</v>
      </c>
      <c r="E3" s="4">
        <f aca="true" t="shared" si="0" ref="E3:F22">C3/C$22</f>
        <v>0.3894890510948905</v>
      </c>
      <c r="F3" s="4">
        <f t="shared" si="0"/>
        <v>0.3827450980392157</v>
      </c>
      <c r="G3" s="4">
        <f aca="true" t="shared" si="1" ref="G3:G21">E3-F3</f>
        <v>0.006743953055674823</v>
      </c>
      <c r="H3" s="4">
        <f>IF(G3&gt;0.001,G3,"")</f>
        <v>0.006743953055674823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7351</v>
      </c>
      <c r="D4">
        <f aca="true" t="shared" si="3" ref="D4:D22">IF(ISERROR(VLOOKUP($B4,H$28:I$103,2,FALSE)),0,VLOOKUP($B4,H$28:I$103,2,FALSE))</f>
        <v>10459</v>
      </c>
      <c r="E4" s="4">
        <f t="shared" si="0"/>
        <v>0.23847526358475263</v>
      </c>
      <c r="F4" s="4">
        <f t="shared" si="0"/>
        <v>0.26461733080328903</v>
      </c>
      <c r="G4" s="4">
        <f t="shared" si="1"/>
        <v>-0.026142067218536402</v>
      </c>
      <c r="H4" s="4">
        <f>G4</f>
        <v>-0.026142067218536402</v>
      </c>
    </row>
    <row r="5" spans="1:8" ht="12.75">
      <c r="A5" t="s">
        <v>26</v>
      </c>
      <c r="B5" t="s">
        <v>26</v>
      </c>
      <c r="C5">
        <f t="shared" si="2"/>
        <v>8627</v>
      </c>
      <c r="D5">
        <f t="shared" si="3"/>
        <v>10903</v>
      </c>
      <c r="E5" s="4">
        <f t="shared" si="0"/>
        <v>0.27987023519870236</v>
      </c>
      <c r="F5" s="4">
        <f t="shared" si="0"/>
        <v>0.2758507273877293</v>
      </c>
      <c r="G5" s="4">
        <f t="shared" si="1"/>
        <v>0.004019507810973044</v>
      </c>
      <c r="H5" s="4">
        <f aca="true" t="shared" si="4" ref="H5:H21">IF(G5&gt;0.001,G5,"")</f>
        <v>0.004019507810973044</v>
      </c>
    </row>
    <row r="6" spans="1:8" ht="12.75">
      <c r="A6" t="s">
        <v>5</v>
      </c>
      <c r="B6" t="s">
        <v>5</v>
      </c>
      <c r="C6">
        <f t="shared" si="2"/>
        <v>1138</v>
      </c>
      <c r="D6">
        <f t="shared" si="3"/>
        <v>1132</v>
      </c>
      <c r="E6" s="4">
        <f t="shared" si="0"/>
        <v>0.03691808596918086</v>
      </c>
      <c r="F6" s="4">
        <f t="shared" si="0"/>
        <v>0.02864010120177103</v>
      </c>
      <c r="G6" s="4">
        <f t="shared" si="1"/>
        <v>0.008277984767409825</v>
      </c>
      <c r="H6" s="4">
        <f t="shared" si="4"/>
        <v>0.008277984767409825</v>
      </c>
    </row>
    <row r="7" spans="1:8" ht="12.75">
      <c r="A7" t="s">
        <v>42</v>
      </c>
      <c r="B7" t="s">
        <v>42</v>
      </c>
      <c r="C7">
        <f t="shared" si="2"/>
        <v>233</v>
      </c>
      <c r="D7">
        <f t="shared" si="3"/>
        <v>278</v>
      </c>
      <c r="E7" s="4">
        <f t="shared" si="0"/>
        <v>0.007558799675587997</v>
      </c>
      <c r="F7" s="4">
        <f t="shared" si="0"/>
        <v>0.007033523086654016</v>
      </c>
      <c r="G7" s="4">
        <f t="shared" si="1"/>
        <v>0.0005252765889339804</v>
      </c>
      <c r="H7" s="4">
        <f t="shared" si="4"/>
      </c>
    </row>
    <row r="8" spans="1:8" ht="12.75">
      <c r="A8" t="s">
        <v>31</v>
      </c>
      <c r="B8" t="s">
        <v>31</v>
      </c>
      <c r="C8">
        <f t="shared" si="2"/>
        <v>212</v>
      </c>
      <c r="D8">
        <f t="shared" si="3"/>
        <v>462</v>
      </c>
      <c r="E8" s="4">
        <f t="shared" si="0"/>
        <v>0.006877534468775344</v>
      </c>
      <c r="F8" s="4">
        <f t="shared" si="0"/>
        <v>0.011688804554079696</v>
      </c>
      <c r="G8" s="4">
        <f t="shared" si="1"/>
        <v>-0.0048112700853043516</v>
      </c>
      <c r="H8" s="4">
        <f t="shared" si="4"/>
      </c>
    </row>
    <row r="9" spans="1:8" ht="12.75">
      <c r="A9" t="s">
        <v>37</v>
      </c>
      <c r="B9" t="s">
        <v>37</v>
      </c>
      <c r="C9">
        <f t="shared" si="2"/>
        <v>103</v>
      </c>
      <c r="D9">
        <f t="shared" si="3"/>
        <v>256</v>
      </c>
      <c r="E9" s="4">
        <f t="shared" si="0"/>
        <v>0.0033414436334144363</v>
      </c>
      <c r="F9" s="4">
        <f t="shared" si="0"/>
        <v>0.006476913345983555</v>
      </c>
      <c r="G9" s="4">
        <f t="shared" si="1"/>
        <v>-0.003135469712569119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493</v>
      </c>
      <c r="D10">
        <f t="shared" si="3"/>
        <v>270</v>
      </c>
      <c r="E10" s="4">
        <f t="shared" si="0"/>
        <v>0.015993511759935117</v>
      </c>
      <c r="F10" s="4">
        <f t="shared" si="0"/>
        <v>0.00683111954459203</v>
      </c>
      <c r="G10" s="4">
        <f t="shared" si="1"/>
        <v>0.009162392215343085</v>
      </c>
      <c r="H10" s="4">
        <f t="shared" si="4"/>
        <v>0.009162392215343085</v>
      </c>
    </row>
    <row r="11" spans="1:8" ht="12.75">
      <c r="A11" t="s">
        <v>34</v>
      </c>
      <c r="B11" t="s">
        <v>60</v>
      </c>
      <c r="C11">
        <f t="shared" si="2"/>
        <v>413</v>
      </c>
      <c r="D11">
        <f t="shared" si="3"/>
        <v>250</v>
      </c>
      <c r="E11" s="4">
        <f t="shared" si="0"/>
        <v>0.013398215733982158</v>
      </c>
      <c r="F11" s="4">
        <f t="shared" si="0"/>
        <v>0.006325110689437065</v>
      </c>
      <c r="G11" s="4">
        <f t="shared" si="1"/>
        <v>0.007073105044545093</v>
      </c>
      <c r="H11" s="4">
        <f t="shared" si="4"/>
        <v>0.007073105044545093</v>
      </c>
    </row>
    <row r="12" spans="1:8" ht="12.75">
      <c r="A12" t="s">
        <v>11</v>
      </c>
      <c r="B12" t="s">
        <v>11</v>
      </c>
      <c r="C12">
        <f t="shared" si="2"/>
        <v>88</v>
      </c>
      <c r="D12">
        <f t="shared" si="3"/>
        <v>161</v>
      </c>
      <c r="E12" s="4">
        <f t="shared" si="0"/>
        <v>0.0028548256285482565</v>
      </c>
      <c r="F12" s="4">
        <f t="shared" si="0"/>
        <v>0.00407337128399747</v>
      </c>
      <c r="G12" s="4">
        <f t="shared" si="1"/>
        <v>-0.0012185456554492133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13</v>
      </c>
      <c r="D13">
        <f t="shared" si="3"/>
        <v>0</v>
      </c>
      <c r="E13" s="4">
        <f t="shared" si="0"/>
        <v>0.00042173560421735607</v>
      </c>
      <c r="F13" s="4">
        <f t="shared" si="0"/>
        <v>0</v>
      </c>
      <c r="G13" s="4">
        <f t="shared" si="1"/>
        <v>0.00042173560421735607</v>
      </c>
      <c r="H13" s="4">
        <f t="shared" si="4"/>
      </c>
    </row>
    <row r="14" spans="1:8" ht="12.75">
      <c r="A14" t="s">
        <v>19</v>
      </c>
      <c r="B14" t="s">
        <v>19</v>
      </c>
      <c r="C14">
        <f t="shared" si="2"/>
        <v>14</v>
      </c>
      <c r="D14">
        <f t="shared" si="3"/>
        <v>15</v>
      </c>
      <c r="E14" s="4">
        <f t="shared" si="0"/>
        <v>0.00045417680454176804</v>
      </c>
      <c r="F14" s="4">
        <f t="shared" si="0"/>
        <v>0.0003795066413662239</v>
      </c>
      <c r="G14" s="4">
        <f t="shared" si="1"/>
        <v>7.467016317554414E-05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37</v>
      </c>
      <c r="D15">
        <f t="shared" si="3"/>
        <v>0</v>
      </c>
      <c r="E15" s="4">
        <f t="shared" si="0"/>
        <v>0.001200324412003244</v>
      </c>
      <c r="F15" s="4">
        <f t="shared" si="0"/>
        <v>0</v>
      </c>
      <c r="G15" s="4">
        <f t="shared" si="1"/>
        <v>0.001200324412003244</v>
      </c>
      <c r="H15" s="4">
        <f t="shared" si="4"/>
        <v>0.001200324412003244</v>
      </c>
    </row>
    <row r="16" spans="1:8" ht="12.75">
      <c r="A16" t="s">
        <v>35</v>
      </c>
      <c r="B16" t="s">
        <v>35</v>
      </c>
      <c r="C16">
        <f t="shared" si="2"/>
        <v>6</v>
      </c>
      <c r="D16">
        <f t="shared" si="3"/>
        <v>0</v>
      </c>
      <c r="E16" s="4">
        <f t="shared" si="0"/>
        <v>0.00019464720194647202</v>
      </c>
      <c r="F16" s="4">
        <f t="shared" si="0"/>
        <v>0</v>
      </c>
      <c r="G16" s="4">
        <f t="shared" si="1"/>
        <v>0.00019464720194647202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3</v>
      </c>
      <c r="D17">
        <f t="shared" si="3"/>
        <v>0</v>
      </c>
      <c r="E17" s="4">
        <f t="shared" si="0"/>
        <v>9.732360097323601E-05</v>
      </c>
      <c r="F17" s="4">
        <f t="shared" si="0"/>
        <v>0</v>
      </c>
      <c r="G17" s="4">
        <f t="shared" si="1"/>
        <v>9.732360097323601E-05</v>
      </c>
      <c r="H17" s="4">
        <f t="shared" si="4"/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40</v>
      </c>
      <c r="E18" s="4">
        <f t="shared" si="0"/>
        <v>0</v>
      </c>
      <c r="F18" s="4">
        <f t="shared" si="0"/>
        <v>0.0010120177103099305</v>
      </c>
      <c r="G18" s="4">
        <f t="shared" si="1"/>
        <v>-0.0010120177103099305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18</v>
      </c>
      <c r="E19" s="4">
        <f t="shared" si="0"/>
        <v>0</v>
      </c>
      <c r="F19" s="4">
        <f t="shared" si="0"/>
        <v>0.00045540796963946866</v>
      </c>
      <c r="G19" s="4">
        <f t="shared" si="1"/>
        <v>-0.00045540796963946866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88</v>
      </c>
      <c r="D21">
        <f t="shared" si="3"/>
        <v>153</v>
      </c>
      <c r="E21" s="4">
        <f t="shared" si="0"/>
        <v>0.0028548256285482565</v>
      </c>
      <c r="F21" s="4">
        <f t="shared" si="0"/>
        <v>0.003870967741935484</v>
      </c>
      <c r="G21" s="4">
        <f t="shared" si="1"/>
        <v>-0.0010161421133872274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30825</v>
      </c>
      <c r="D22">
        <f t="shared" si="3"/>
        <v>39525</v>
      </c>
      <c r="E22" s="4">
        <f t="shared" si="0"/>
        <v>1</v>
      </c>
      <c r="F22" s="4">
        <f t="shared" si="0"/>
        <v>1</v>
      </c>
    </row>
    <row r="23" spans="1:8" s="5" customFormat="1" ht="13.5" thickBot="1">
      <c r="A23" s="2" t="s">
        <v>62</v>
      </c>
      <c r="B23" s="2"/>
      <c r="C23" s="2">
        <f>SUM(C3:C21)</f>
        <v>30825</v>
      </c>
      <c r="D23" s="2">
        <f>SUM(D3:D21)</f>
        <v>39525</v>
      </c>
      <c r="G23" s="5">
        <f>VLOOKUP("LAB",E27:F45,2,FALSE)</f>
        <v>16102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0.45652713948577817</v>
      </c>
      <c r="H24" t="s">
        <v>141</v>
      </c>
    </row>
    <row r="25" ht="12.75">
      <c r="E25" s="1"/>
    </row>
    <row r="26" ht="12.75">
      <c r="A26" t="s">
        <v>41</v>
      </c>
    </row>
    <row r="27" spans="1:3" ht="12.75">
      <c r="A27" t="s">
        <v>3</v>
      </c>
      <c r="B27" t="s">
        <v>41</v>
      </c>
      <c r="C27" t="s">
        <v>4</v>
      </c>
    </row>
    <row r="28" spans="1:13" ht="12.75">
      <c r="A28" t="s">
        <v>5</v>
      </c>
      <c r="B28" s="1">
        <v>1138</v>
      </c>
      <c r="C28" t="s">
        <v>41</v>
      </c>
      <c r="D28" t="s">
        <v>6</v>
      </c>
      <c r="E28" t="s">
        <v>7</v>
      </c>
      <c r="F28">
        <v>471</v>
      </c>
      <c r="H28" t="s">
        <v>11</v>
      </c>
      <c r="I28">
        <v>161</v>
      </c>
      <c r="J28" t="s">
        <v>41</v>
      </c>
      <c r="K28" t="s">
        <v>43</v>
      </c>
      <c r="L28" t="s">
        <v>13</v>
      </c>
      <c r="M28">
        <v>404</v>
      </c>
    </row>
    <row r="29" spans="1:13" ht="12.75">
      <c r="A29" t="s">
        <v>8</v>
      </c>
      <c r="B29" s="1">
        <v>12006</v>
      </c>
      <c r="C29" t="s">
        <v>41</v>
      </c>
      <c r="D29" t="s">
        <v>9</v>
      </c>
      <c r="E29" t="s">
        <v>10</v>
      </c>
      <c r="F29" s="1">
        <v>9557</v>
      </c>
      <c r="H29" t="s">
        <v>41</v>
      </c>
      <c r="I29" t="s">
        <v>41</v>
      </c>
      <c r="J29" t="s">
        <v>41</v>
      </c>
      <c r="K29" t="s">
        <v>44</v>
      </c>
      <c r="L29" t="s">
        <v>45</v>
      </c>
      <c r="M29">
        <v>44</v>
      </c>
    </row>
    <row r="30" spans="1:13" ht="12.75">
      <c r="A30" t="s">
        <v>11</v>
      </c>
      <c r="B30">
        <v>88</v>
      </c>
      <c r="C30" t="s">
        <v>41</v>
      </c>
      <c r="D30" t="s">
        <v>12</v>
      </c>
      <c r="E30" t="s">
        <v>13</v>
      </c>
      <c r="F30">
        <v>258</v>
      </c>
      <c r="H30" t="s">
        <v>46</v>
      </c>
      <c r="I30">
        <v>18</v>
      </c>
      <c r="J30" t="s">
        <v>41</v>
      </c>
      <c r="K30" t="s">
        <v>47</v>
      </c>
      <c r="L30" t="s">
        <v>48</v>
      </c>
      <c r="M30">
        <v>52</v>
      </c>
    </row>
    <row r="31" spans="1:13" ht="12.75">
      <c r="A31" t="s">
        <v>14</v>
      </c>
      <c r="B31">
        <v>493</v>
      </c>
      <c r="C31" t="s">
        <v>41</v>
      </c>
      <c r="D31" t="s">
        <v>15</v>
      </c>
      <c r="E31" t="s">
        <v>16</v>
      </c>
      <c r="F31">
        <v>252</v>
      </c>
      <c r="H31" t="s">
        <v>5</v>
      </c>
      <c r="I31" s="1">
        <v>1132</v>
      </c>
      <c r="J31" t="s">
        <v>41</v>
      </c>
      <c r="K31" t="s">
        <v>49</v>
      </c>
      <c r="L31" t="s">
        <v>7</v>
      </c>
      <c r="M31">
        <v>279</v>
      </c>
    </row>
    <row r="32" spans="1:13" ht="12.75">
      <c r="A32" t="s">
        <v>41</v>
      </c>
      <c r="B32" t="s">
        <v>41</v>
      </c>
      <c r="C32" t="s">
        <v>41</v>
      </c>
      <c r="D32" t="s">
        <v>17</v>
      </c>
      <c r="E32" t="s">
        <v>18</v>
      </c>
      <c r="F32">
        <v>38</v>
      </c>
      <c r="H32" t="s">
        <v>50</v>
      </c>
      <c r="I32">
        <v>40</v>
      </c>
      <c r="J32" t="s">
        <v>41</v>
      </c>
      <c r="K32" t="s">
        <v>51</v>
      </c>
      <c r="L32" t="s">
        <v>52</v>
      </c>
      <c r="M32">
        <v>69</v>
      </c>
    </row>
    <row r="33" spans="1:13" ht="12.75">
      <c r="A33" t="s">
        <v>19</v>
      </c>
      <c r="B33">
        <v>14</v>
      </c>
      <c r="C33" t="s">
        <v>41</v>
      </c>
      <c r="D33" t="s">
        <v>20</v>
      </c>
      <c r="E33" t="s">
        <v>21</v>
      </c>
      <c r="F33">
        <v>42</v>
      </c>
      <c r="H33" t="s">
        <v>8</v>
      </c>
      <c r="I33" s="1">
        <v>15128</v>
      </c>
      <c r="J33" t="s">
        <v>41</v>
      </c>
      <c r="K33" t="s">
        <v>9</v>
      </c>
      <c r="L33" t="s">
        <v>10</v>
      </c>
      <c r="M33" s="1">
        <v>12460</v>
      </c>
    </row>
    <row r="34" spans="1:13" ht="12.75">
      <c r="A34" t="s">
        <v>22</v>
      </c>
      <c r="B34" s="1">
        <v>7351</v>
      </c>
      <c r="C34" t="s">
        <v>41</v>
      </c>
      <c r="D34" t="s">
        <v>23</v>
      </c>
      <c r="E34" t="s">
        <v>24</v>
      </c>
      <c r="F34" s="1">
        <v>16102</v>
      </c>
      <c r="H34" t="s">
        <v>41</v>
      </c>
      <c r="I34" t="s">
        <v>41</v>
      </c>
      <c r="J34" t="s">
        <v>41</v>
      </c>
      <c r="K34" t="s">
        <v>53</v>
      </c>
      <c r="L34" t="s">
        <v>18</v>
      </c>
      <c r="M34">
        <v>32</v>
      </c>
    </row>
    <row r="35" spans="1:13" ht="12.75">
      <c r="A35" t="s">
        <v>41</v>
      </c>
      <c r="B35" t="s">
        <v>41</v>
      </c>
      <c r="C35" t="s">
        <v>41</v>
      </c>
      <c r="D35" t="s">
        <v>25</v>
      </c>
      <c r="E35" t="s">
        <v>18</v>
      </c>
      <c r="F35">
        <v>67</v>
      </c>
      <c r="H35" t="s">
        <v>41</v>
      </c>
      <c r="I35" t="s">
        <v>41</v>
      </c>
      <c r="J35" t="s">
        <v>41</v>
      </c>
      <c r="K35" t="s">
        <v>54</v>
      </c>
      <c r="L35" t="s">
        <v>55</v>
      </c>
      <c r="M35">
        <v>277</v>
      </c>
    </row>
    <row r="36" spans="1:13" ht="12.75">
      <c r="A36" t="s">
        <v>26</v>
      </c>
      <c r="B36" s="1">
        <v>8627</v>
      </c>
      <c r="C36" t="s">
        <v>41</v>
      </c>
      <c r="D36" t="s">
        <v>27</v>
      </c>
      <c r="E36" t="s">
        <v>28</v>
      </c>
      <c r="F36" s="1">
        <v>3670</v>
      </c>
      <c r="H36" t="s">
        <v>22</v>
      </c>
      <c r="I36" s="1">
        <v>10459</v>
      </c>
      <c r="J36" t="s">
        <v>41</v>
      </c>
      <c r="K36" t="s">
        <v>23</v>
      </c>
      <c r="L36" t="s">
        <v>24</v>
      </c>
      <c r="M36" s="1">
        <v>18836</v>
      </c>
    </row>
    <row r="37" spans="1:13" ht="12.75">
      <c r="A37" t="s">
        <v>41</v>
      </c>
      <c r="B37" t="s">
        <v>41</v>
      </c>
      <c r="C37" t="s">
        <v>41</v>
      </c>
      <c r="D37" t="s">
        <v>29</v>
      </c>
      <c r="E37" t="s">
        <v>30</v>
      </c>
      <c r="F37">
        <v>152</v>
      </c>
      <c r="H37" t="s">
        <v>26</v>
      </c>
      <c r="I37" s="1">
        <v>10903</v>
      </c>
      <c r="J37" t="s">
        <v>41</v>
      </c>
      <c r="K37" t="s">
        <v>27</v>
      </c>
      <c r="L37" t="s">
        <v>28</v>
      </c>
      <c r="M37" s="1">
        <v>5225</v>
      </c>
    </row>
    <row r="38" spans="1:13" ht="12.75">
      <c r="A38" t="s">
        <v>31</v>
      </c>
      <c r="B38">
        <v>212</v>
      </c>
      <c r="C38" t="s">
        <v>41</v>
      </c>
      <c r="D38" t="s">
        <v>41</v>
      </c>
      <c r="E38" t="s">
        <v>41</v>
      </c>
      <c r="F38" t="s">
        <v>41</v>
      </c>
      <c r="H38" t="s">
        <v>56</v>
      </c>
      <c r="I38">
        <v>270</v>
      </c>
      <c r="J38" t="s">
        <v>41</v>
      </c>
      <c r="K38" t="s">
        <v>57</v>
      </c>
      <c r="L38" t="s">
        <v>16</v>
      </c>
      <c r="M38">
        <v>236</v>
      </c>
    </row>
    <row r="39" spans="1:13" ht="12.75">
      <c r="A39" t="s">
        <v>32</v>
      </c>
      <c r="B39">
        <v>13</v>
      </c>
      <c r="C39" t="s">
        <v>41</v>
      </c>
      <c r="D39" t="s">
        <v>41</v>
      </c>
      <c r="E39" t="s">
        <v>41</v>
      </c>
      <c r="F39" t="s">
        <v>41</v>
      </c>
      <c r="H39" t="s">
        <v>31</v>
      </c>
      <c r="I39">
        <v>462</v>
      </c>
      <c r="J39" t="s">
        <v>41</v>
      </c>
      <c r="K39" t="s">
        <v>58</v>
      </c>
      <c r="L39" t="s">
        <v>59</v>
      </c>
      <c r="M39">
        <v>412</v>
      </c>
    </row>
    <row r="40" spans="1:13" ht="12.75">
      <c r="A40" t="s">
        <v>33</v>
      </c>
      <c r="B40">
        <v>3</v>
      </c>
      <c r="C40" t="s">
        <v>41</v>
      </c>
      <c r="D40" t="s">
        <v>41</v>
      </c>
      <c r="E40" t="s">
        <v>41</v>
      </c>
      <c r="F40" t="s">
        <v>41</v>
      </c>
      <c r="H40" t="s">
        <v>19</v>
      </c>
      <c r="I40">
        <v>15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34</v>
      </c>
      <c r="B41">
        <v>413</v>
      </c>
      <c r="C41" t="s">
        <v>41</v>
      </c>
      <c r="D41" t="s">
        <v>41</v>
      </c>
      <c r="E41" t="s">
        <v>41</v>
      </c>
      <c r="F41" t="s">
        <v>41</v>
      </c>
      <c r="H41" t="s">
        <v>60</v>
      </c>
      <c r="I41">
        <v>250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42</v>
      </c>
      <c r="B42">
        <v>233</v>
      </c>
      <c r="C42" t="s">
        <v>41</v>
      </c>
      <c r="D42" t="s">
        <v>41</v>
      </c>
      <c r="E42" t="s">
        <v>41</v>
      </c>
      <c r="F42" t="s">
        <v>41</v>
      </c>
      <c r="H42" t="s">
        <v>42</v>
      </c>
      <c r="I42">
        <v>278</v>
      </c>
      <c r="J42" t="s">
        <v>41</v>
      </c>
      <c r="K42" t="s">
        <v>41</v>
      </c>
      <c r="L42" t="s">
        <v>41</v>
      </c>
      <c r="M42" t="s">
        <v>41</v>
      </c>
    </row>
    <row r="43" spans="1:13" ht="12.75">
      <c r="A43" t="s">
        <v>35</v>
      </c>
      <c r="B43">
        <v>6</v>
      </c>
      <c r="C43" t="s">
        <v>41</v>
      </c>
      <c r="D43" t="s">
        <v>41</v>
      </c>
      <c r="E43" t="s">
        <v>41</v>
      </c>
      <c r="F43" t="s">
        <v>41</v>
      </c>
      <c r="H43" t="s">
        <v>37</v>
      </c>
      <c r="I43">
        <v>256</v>
      </c>
      <c r="J43" t="s">
        <v>41</v>
      </c>
      <c r="K43" t="s">
        <v>41</v>
      </c>
      <c r="L43" t="s">
        <v>41</v>
      </c>
      <c r="M43" t="s">
        <v>41</v>
      </c>
    </row>
    <row r="44" spans="1:13" ht="12.75">
      <c r="A44" t="s">
        <v>36</v>
      </c>
      <c r="B44">
        <v>37</v>
      </c>
      <c r="C44" t="s">
        <v>41</v>
      </c>
      <c r="D44" t="s">
        <v>41</v>
      </c>
      <c r="E44" t="s">
        <v>41</v>
      </c>
      <c r="F44" t="s">
        <v>41</v>
      </c>
      <c r="H44" t="s">
        <v>38</v>
      </c>
      <c r="I44">
        <v>153</v>
      </c>
      <c r="J44" t="s">
        <v>41</v>
      </c>
      <c r="K44" t="s">
        <v>39</v>
      </c>
      <c r="L44" t="s">
        <v>41</v>
      </c>
      <c r="M44">
        <v>411</v>
      </c>
    </row>
    <row r="45" spans="1:13" ht="12.75">
      <c r="A45" t="s">
        <v>37</v>
      </c>
      <c r="B45">
        <v>103</v>
      </c>
      <c r="C45" t="s">
        <v>41</v>
      </c>
      <c r="D45" t="s">
        <v>41</v>
      </c>
      <c r="E45" t="s">
        <v>41</v>
      </c>
      <c r="F45" t="s">
        <v>41</v>
      </c>
      <c r="H45" t="s">
        <v>40</v>
      </c>
      <c r="I45" s="1">
        <v>39525</v>
      </c>
      <c r="J45" t="s">
        <v>41</v>
      </c>
      <c r="K45" t="s">
        <v>40</v>
      </c>
      <c r="L45" t="s">
        <v>41</v>
      </c>
      <c r="M45" s="1">
        <v>38737</v>
      </c>
    </row>
    <row r="46" ht="12.75">
      <c r="A46" t="s">
        <v>41</v>
      </c>
    </row>
    <row r="47" spans="1:6" ht="12.75">
      <c r="A47" t="s">
        <v>38</v>
      </c>
      <c r="B47">
        <v>88</v>
      </c>
      <c r="C47" t="s">
        <v>41</v>
      </c>
      <c r="D47" t="s">
        <v>39</v>
      </c>
      <c r="E47" t="s">
        <v>41</v>
      </c>
      <c r="F47">
        <v>220</v>
      </c>
    </row>
    <row r="48" spans="1:6" ht="12.75">
      <c r="A48" t="s">
        <v>40</v>
      </c>
      <c r="B48" s="1">
        <v>30825</v>
      </c>
      <c r="C48" t="s">
        <v>41</v>
      </c>
      <c r="D48" t="s">
        <v>40</v>
      </c>
      <c r="E48" t="s">
        <v>41</v>
      </c>
      <c r="F48" s="1">
        <v>30829</v>
      </c>
    </row>
    <row r="49" spans="1:3" ht="12.75">
      <c r="A49" t="s">
        <v>0</v>
      </c>
      <c r="B49" t="s">
        <v>1</v>
      </c>
      <c r="C49" t="s">
        <v>2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H10" sqref="H10"/>
    </sheetView>
  </sheetViews>
  <sheetFormatPr defaultColWidth="9.140625" defaultRowHeight="12.75"/>
  <cols>
    <col min="1" max="1" width="29.8515625" style="0" bestFit="1" customWidth="1"/>
    <col min="2" max="2" width="6.8515625" style="0" bestFit="1" customWidth="1"/>
    <col min="3" max="3" width="10.28125" style="0" bestFit="1" customWidth="1"/>
    <col min="4" max="4" width="10.57421875" style="0" customWidth="1"/>
    <col min="5" max="6" width="8.28125" style="0" bestFit="1" customWidth="1"/>
    <col min="8" max="8" width="11.57421875" style="0" customWidth="1"/>
    <col min="9" max="9" width="6.57421875" style="0" bestFit="1" customWidth="1"/>
    <col min="10" max="10" width="10.28125" style="0" bestFit="1" customWidth="1"/>
    <col min="11" max="11" width="18.57421875" style="0" bestFit="1" customWidth="1"/>
    <col min="12" max="12" width="6.140625" style="0" bestFit="1" customWidth="1"/>
    <col min="13" max="13" width="6.57421875" style="0" bestFit="1" customWidth="1"/>
  </cols>
  <sheetData>
    <row r="1" spans="1:8" ht="12.75">
      <c r="A1" t="s">
        <v>115</v>
      </c>
      <c r="H1" t="s">
        <v>109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12449</v>
      </c>
      <c r="D3">
        <f>IF(ISERROR(VLOOKUP($B3,H$28:I$103,2,FALSE)),0,VLOOKUP($B3,H$28:I$103,2,FALSE))</f>
        <v>12781</v>
      </c>
      <c r="E3" s="4">
        <f aca="true" t="shared" si="0" ref="E3:F22">C3/C$22</f>
        <v>0.4287879309750973</v>
      </c>
      <c r="F3" s="4">
        <f t="shared" si="0"/>
        <v>0.39062929796142914</v>
      </c>
      <c r="G3" s="4">
        <f aca="true" t="shared" si="1" ref="G3:G21">E3-F3</f>
        <v>0.038158633013668175</v>
      </c>
      <c r="H3" s="4">
        <f>IF(G3&gt;0.001,G3,"")</f>
        <v>0.038158633013668175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10127</v>
      </c>
      <c r="D4">
        <f aca="true" t="shared" si="3" ref="D4:D22">IF(ISERROR(VLOOKUP($B4,H$28:I$103,2,FALSE)),0,VLOOKUP($B4,H$28:I$103,2,FALSE))</f>
        <v>14098</v>
      </c>
      <c r="E4" s="4">
        <f t="shared" si="0"/>
        <v>0.34880997485619814</v>
      </c>
      <c r="F4" s="4">
        <f t="shared" si="0"/>
        <v>0.43088113939912587</v>
      </c>
      <c r="G4" s="4">
        <f t="shared" si="1"/>
        <v>-0.08207116454292773</v>
      </c>
      <c r="H4" s="4">
        <f>G4</f>
        <v>-0.08207116454292773</v>
      </c>
    </row>
    <row r="5" spans="1:8" ht="12.75">
      <c r="A5" t="s">
        <v>26</v>
      </c>
      <c r="B5" t="s">
        <v>26</v>
      </c>
      <c r="C5">
        <f t="shared" si="2"/>
        <v>2527</v>
      </c>
      <c r="D5">
        <f t="shared" si="3"/>
        <v>2351</v>
      </c>
      <c r="E5" s="4">
        <f t="shared" si="0"/>
        <v>0.08703888678400441</v>
      </c>
      <c r="F5" s="4">
        <f t="shared" si="0"/>
        <v>0.07185427427488615</v>
      </c>
      <c r="G5" s="4">
        <f t="shared" si="1"/>
        <v>0.015184612509118262</v>
      </c>
      <c r="H5" s="4">
        <f aca="true" t="shared" si="4" ref="H5:H21">IF(G5&gt;0.001,G5,"")</f>
        <v>0.015184612509118262</v>
      </c>
    </row>
    <row r="6" spans="1:8" ht="12.75">
      <c r="A6" t="s">
        <v>5</v>
      </c>
      <c r="B6" t="s">
        <v>5</v>
      </c>
      <c r="C6">
        <f t="shared" si="2"/>
        <v>1546</v>
      </c>
      <c r="D6">
        <f t="shared" si="3"/>
        <v>1513</v>
      </c>
      <c r="E6" s="4">
        <f t="shared" si="0"/>
        <v>0.0532497502841594</v>
      </c>
      <c r="F6" s="4">
        <f t="shared" si="0"/>
        <v>0.04624224456737675</v>
      </c>
      <c r="G6" s="4">
        <f t="shared" si="1"/>
        <v>0.007007505716782651</v>
      </c>
      <c r="H6" s="4">
        <f t="shared" si="4"/>
        <v>0.007007505716782651</v>
      </c>
    </row>
    <row r="7" spans="1:8" ht="12.75">
      <c r="A7" t="s">
        <v>42</v>
      </c>
      <c r="B7" t="s">
        <v>42</v>
      </c>
      <c r="C7">
        <f t="shared" si="2"/>
        <v>156</v>
      </c>
      <c r="D7">
        <f t="shared" si="3"/>
        <v>124</v>
      </c>
      <c r="E7" s="4">
        <f t="shared" si="0"/>
        <v>0.005373196018323976</v>
      </c>
      <c r="F7" s="4">
        <f t="shared" si="0"/>
        <v>0.0037898468779608177</v>
      </c>
      <c r="G7" s="4">
        <f t="shared" si="1"/>
        <v>0.0015833491403631586</v>
      </c>
      <c r="H7" s="4">
        <f t="shared" si="4"/>
        <v>0.0015833491403631586</v>
      </c>
    </row>
    <row r="8" spans="1:8" ht="12.75">
      <c r="A8" t="s">
        <v>31</v>
      </c>
      <c r="B8" t="s">
        <v>31</v>
      </c>
      <c r="C8">
        <f t="shared" si="2"/>
        <v>543</v>
      </c>
      <c r="D8">
        <f t="shared" si="3"/>
        <v>350</v>
      </c>
      <c r="E8" s="4">
        <f t="shared" si="0"/>
        <v>0.01870285537147384</v>
      </c>
      <c r="F8" s="4">
        <f t="shared" si="0"/>
        <v>0.010697148445857146</v>
      </c>
      <c r="G8" s="4">
        <f t="shared" si="1"/>
        <v>0.008005706925616692</v>
      </c>
      <c r="H8" s="4">
        <f t="shared" si="4"/>
        <v>0.008005706925616692</v>
      </c>
    </row>
    <row r="9" spans="1:8" ht="12.75">
      <c r="A9" t="s">
        <v>37</v>
      </c>
      <c r="B9" t="s">
        <v>37</v>
      </c>
      <c r="C9">
        <f t="shared" si="2"/>
        <v>49</v>
      </c>
      <c r="D9">
        <f t="shared" si="3"/>
        <v>125</v>
      </c>
      <c r="E9" s="4">
        <f t="shared" si="0"/>
        <v>0.001687734646781249</v>
      </c>
      <c r="F9" s="4">
        <f t="shared" si="0"/>
        <v>0.0038204101592346955</v>
      </c>
      <c r="G9" s="4">
        <f t="shared" si="1"/>
        <v>-0.0021326755124534465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1088</v>
      </c>
      <c r="D10">
        <f t="shared" si="3"/>
        <v>783</v>
      </c>
      <c r="E10" s="4">
        <f t="shared" si="0"/>
        <v>0.03747459787138773</v>
      </c>
      <c r="F10" s="4">
        <f t="shared" si="0"/>
        <v>0.02393104923744613</v>
      </c>
      <c r="G10" s="4">
        <f t="shared" si="1"/>
        <v>0.0135435486339416</v>
      </c>
      <c r="H10" s="4">
        <f t="shared" si="4"/>
        <v>0.0135435486339416</v>
      </c>
    </row>
    <row r="11" spans="1:8" ht="12.75">
      <c r="A11" t="s">
        <v>34</v>
      </c>
      <c r="B11" t="s">
        <v>60</v>
      </c>
      <c r="C11">
        <f t="shared" si="2"/>
        <v>261</v>
      </c>
      <c r="D11">
        <f t="shared" si="3"/>
        <v>65</v>
      </c>
      <c r="E11" s="4">
        <f t="shared" si="0"/>
        <v>0.008989770261426652</v>
      </c>
      <c r="F11" s="4">
        <f t="shared" si="0"/>
        <v>0.0019866132828020417</v>
      </c>
      <c r="G11" s="4">
        <f t="shared" si="1"/>
        <v>0.00700315697862461</v>
      </c>
      <c r="H11" s="4">
        <f t="shared" si="4"/>
        <v>0.00700315697862461</v>
      </c>
    </row>
    <row r="12" spans="1:8" ht="12.75">
      <c r="A12" t="s">
        <v>11</v>
      </c>
      <c r="B12" t="s">
        <v>11</v>
      </c>
      <c r="C12">
        <f t="shared" si="2"/>
        <v>52</v>
      </c>
      <c r="D12">
        <f t="shared" si="3"/>
        <v>108</v>
      </c>
      <c r="E12" s="4">
        <f t="shared" si="0"/>
        <v>0.0017910653394413254</v>
      </c>
      <c r="F12" s="4">
        <f t="shared" si="0"/>
        <v>0.0033008343775787767</v>
      </c>
      <c r="G12" s="4">
        <f t="shared" si="1"/>
        <v>-0.0015097690381374513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15</v>
      </c>
      <c r="D13">
        <f t="shared" si="3"/>
        <v>0</v>
      </c>
      <c r="E13" s="4">
        <f t="shared" si="0"/>
        <v>0.0005166534633003823</v>
      </c>
      <c r="F13" s="4">
        <f t="shared" si="0"/>
        <v>0</v>
      </c>
      <c r="G13" s="4">
        <f t="shared" si="1"/>
        <v>0.0005166534633003823</v>
      </c>
      <c r="H13" s="4">
        <f t="shared" si="4"/>
      </c>
    </row>
    <row r="14" spans="1:8" ht="12.75">
      <c r="A14" t="s">
        <v>19</v>
      </c>
      <c r="B14" t="s">
        <v>19</v>
      </c>
      <c r="C14">
        <f t="shared" si="2"/>
        <v>9</v>
      </c>
      <c r="D14">
        <f t="shared" si="3"/>
        <v>11</v>
      </c>
      <c r="E14" s="4">
        <f t="shared" si="0"/>
        <v>0.0003099920779802294</v>
      </c>
      <c r="F14" s="4">
        <f t="shared" si="0"/>
        <v>0.0003361960940126532</v>
      </c>
      <c r="G14" s="4">
        <f t="shared" si="1"/>
        <v>-2.620401603242381E-05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5</v>
      </c>
      <c r="D15">
        <f t="shared" si="3"/>
        <v>0</v>
      </c>
      <c r="E15" s="4">
        <f t="shared" si="0"/>
        <v>0.00017221782110012743</v>
      </c>
      <c r="F15" s="4">
        <f t="shared" si="0"/>
        <v>0</v>
      </c>
      <c r="G15" s="4">
        <f t="shared" si="1"/>
        <v>0.00017221782110012743</v>
      </c>
      <c r="H15" s="4">
        <f t="shared" si="4"/>
      </c>
    </row>
    <row r="16" spans="1:8" ht="12.75">
      <c r="A16" t="s">
        <v>35</v>
      </c>
      <c r="B16" t="s">
        <v>35</v>
      </c>
      <c r="C16">
        <f t="shared" si="2"/>
        <v>5</v>
      </c>
      <c r="D16">
        <f t="shared" si="3"/>
        <v>0</v>
      </c>
      <c r="E16" s="4">
        <f t="shared" si="0"/>
        <v>0.00017221782110012743</v>
      </c>
      <c r="F16" s="4">
        <f t="shared" si="0"/>
        <v>0</v>
      </c>
      <c r="G16" s="4">
        <f t="shared" si="1"/>
        <v>0.00017221782110012743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36</v>
      </c>
      <c r="D17">
        <f t="shared" si="3"/>
        <v>0</v>
      </c>
      <c r="E17" s="4">
        <f t="shared" si="0"/>
        <v>0.0012399683119209176</v>
      </c>
      <c r="F17" s="4">
        <f t="shared" si="0"/>
        <v>0</v>
      </c>
      <c r="G17" s="4">
        <f t="shared" si="1"/>
        <v>0.0012399683119209176</v>
      </c>
      <c r="H17" s="4">
        <f t="shared" si="4"/>
        <v>0.0012399683119209176</v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11</v>
      </c>
      <c r="E18" s="4">
        <f t="shared" si="0"/>
        <v>0</v>
      </c>
      <c r="F18" s="4">
        <f t="shared" si="0"/>
        <v>0.0003361960940126532</v>
      </c>
      <c r="G18" s="4">
        <f t="shared" si="1"/>
        <v>-0.0003361960940126532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10</v>
      </c>
      <c r="E19" s="4">
        <f t="shared" si="0"/>
        <v>0</v>
      </c>
      <c r="F19" s="4">
        <f t="shared" si="0"/>
        <v>0.00030563281273877566</v>
      </c>
      <c r="G19" s="4">
        <f t="shared" si="1"/>
        <v>-0.00030563281273877566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165</v>
      </c>
      <c r="D21">
        <f t="shared" si="3"/>
        <v>389</v>
      </c>
      <c r="E21" s="4">
        <f t="shared" si="0"/>
        <v>0.0056831880963042055</v>
      </c>
      <c r="F21" s="4">
        <f t="shared" si="0"/>
        <v>0.011889116415538373</v>
      </c>
      <c r="G21" s="4">
        <f t="shared" si="1"/>
        <v>-0.006205928319234167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29033</v>
      </c>
      <c r="D22">
        <f t="shared" si="3"/>
        <v>32719</v>
      </c>
      <c r="E22" s="4">
        <f t="shared" si="0"/>
        <v>1</v>
      </c>
      <c r="F22" s="4">
        <f t="shared" si="0"/>
        <v>1</v>
      </c>
    </row>
    <row r="23" spans="1:8" ht="13.5" thickBot="1">
      <c r="A23" s="2" t="s">
        <v>62</v>
      </c>
      <c r="B23" s="2"/>
      <c r="C23" s="2">
        <f>SUM(C3:C21)</f>
        <v>29033</v>
      </c>
      <c r="D23" s="2">
        <f>SUM(D3:D21)</f>
        <v>32719</v>
      </c>
      <c r="E23" s="5"/>
      <c r="F23" s="5"/>
      <c r="G23" s="5">
        <f>VLOOKUP("LAB",E27:F45,2,FALSE)</f>
        <v>16209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0.6247763588130051</v>
      </c>
      <c r="H24" t="s">
        <v>141</v>
      </c>
    </row>
    <row r="27" spans="1:10" ht="13.5" customHeight="1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5</v>
      </c>
      <c r="B28" s="1">
        <v>1546</v>
      </c>
      <c r="C28" t="s">
        <v>41</v>
      </c>
      <c r="D28" t="s">
        <v>99</v>
      </c>
      <c r="E28" t="s">
        <v>7</v>
      </c>
      <c r="F28">
        <v>607</v>
      </c>
      <c r="H28" t="s">
        <v>5</v>
      </c>
      <c r="I28" s="1">
        <v>1513</v>
      </c>
      <c r="J28" t="s">
        <v>41</v>
      </c>
      <c r="K28" t="s">
        <v>99</v>
      </c>
      <c r="L28" t="s">
        <v>7</v>
      </c>
      <c r="M28">
        <v>468</v>
      </c>
    </row>
    <row r="29" spans="1:13" ht="12.75">
      <c r="A29" t="s">
        <v>26</v>
      </c>
      <c r="B29" s="1">
        <v>2527</v>
      </c>
      <c r="C29" t="s">
        <v>41</v>
      </c>
      <c r="D29" t="s">
        <v>110</v>
      </c>
      <c r="E29" t="s">
        <v>28</v>
      </c>
      <c r="F29" s="1">
        <v>1303</v>
      </c>
      <c r="H29" t="s">
        <v>8</v>
      </c>
      <c r="I29" s="1">
        <v>12781</v>
      </c>
      <c r="J29" t="s">
        <v>41</v>
      </c>
      <c r="K29" t="s">
        <v>100</v>
      </c>
      <c r="L29" t="s">
        <v>10</v>
      </c>
      <c r="M29" s="1">
        <v>10635</v>
      </c>
    </row>
    <row r="30" spans="1:13" ht="12.75">
      <c r="A30" t="s">
        <v>14</v>
      </c>
      <c r="B30" s="1">
        <v>1088</v>
      </c>
      <c r="C30" t="s">
        <v>41</v>
      </c>
      <c r="D30" t="s">
        <v>111</v>
      </c>
      <c r="E30" t="s">
        <v>16</v>
      </c>
      <c r="F30">
        <v>960</v>
      </c>
      <c r="H30" t="s">
        <v>41</v>
      </c>
      <c r="I30" t="s">
        <v>41</v>
      </c>
      <c r="J30" t="s">
        <v>41</v>
      </c>
      <c r="K30" t="s">
        <v>101</v>
      </c>
      <c r="L30" t="s">
        <v>102</v>
      </c>
      <c r="M30">
        <v>32</v>
      </c>
    </row>
    <row r="31" spans="1:13" ht="12.75">
      <c r="A31" t="s">
        <v>22</v>
      </c>
      <c r="B31" s="1">
        <v>10127</v>
      </c>
      <c r="C31" t="s">
        <v>41</v>
      </c>
      <c r="D31" t="s">
        <v>76</v>
      </c>
      <c r="E31" t="s">
        <v>24</v>
      </c>
      <c r="F31" s="1">
        <v>16209</v>
      </c>
      <c r="H31" t="s">
        <v>26</v>
      </c>
      <c r="I31" s="1">
        <v>2351</v>
      </c>
      <c r="J31" t="s">
        <v>41</v>
      </c>
      <c r="K31" t="s">
        <v>103</v>
      </c>
      <c r="L31" t="s">
        <v>28</v>
      </c>
      <c r="M31" s="1">
        <v>1258</v>
      </c>
    </row>
    <row r="32" spans="1:13" ht="12.75">
      <c r="A32" t="s">
        <v>41</v>
      </c>
      <c r="B32" t="s">
        <v>41</v>
      </c>
      <c r="C32" t="s">
        <v>41</v>
      </c>
      <c r="D32" t="s">
        <v>112</v>
      </c>
      <c r="E32" t="s">
        <v>113</v>
      </c>
      <c r="F32">
        <v>232</v>
      </c>
      <c r="H32" t="s">
        <v>22</v>
      </c>
      <c r="I32" s="1">
        <v>14098</v>
      </c>
      <c r="J32" t="s">
        <v>41</v>
      </c>
      <c r="K32" t="s">
        <v>76</v>
      </c>
      <c r="L32" t="s">
        <v>24</v>
      </c>
      <c r="M32" s="1">
        <v>17906</v>
      </c>
    </row>
    <row r="33" spans="1:13" ht="12.75">
      <c r="A33" t="s">
        <v>8</v>
      </c>
      <c r="B33" s="1">
        <v>12449</v>
      </c>
      <c r="C33" t="s">
        <v>41</v>
      </c>
      <c r="D33" t="s">
        <v>114</v>
      </c>
      <c r="E33" t="s">
        <v>10</v>
      </c>
      <c r="F33" s="1">
        <v>9363</v>
      </c>
      <c r="H33" t="s">
        <v>11</v>
      </c>
      <c r="I33">
        <v>108</v>
      </c>
      <c r="J33" t="s">
        <v>41</v>
      </c>
      <c r="K33" t="s">
        <v>104</v>
      </c>
      <c r="L33" t="s">
        <v>13</v>
      </c>
      <c r="M33">
        <v>167</v>
      </c>
    </row>
    <row r="34" spans="1:13" ht="12.75">
      <c r="A34" t="s">
        <v>31</v>
      </c>
      <c r="B34">
        <v>543</v>
      </c>
      <c r="C34" t="s">
        <v>41</v>
      </c>
      <c r="D34" t="s">
        <v>41</v>
      </c>
      <c r="E34" t="s">
        <v>41</v>
      </c>
      <c r="F34" t="s">
        <v>41</v>
      </c>
      <c r="H34" t="s">
        <v>56</v>
      </c>
      <c r="I34">
        <v>783</v>
      </c>
      <c r="J34" t="s">
        <v>41</v>
      </c>
      <c r="K34" t="s">
        <v>105</v>
      </c>
      <c r="L34" t="s">
        <v>16</v>
      </c>
      <c r="M34">
        <v>550</v>
      </c>
    </row>
    <row r="35" spans="1:13" ht="12.75">
      <c r="A35" t="s">
        <v>11</v>
      </c>
      <c r="B35">
        <v>52</v>
      </c>
      <c r="C35" t="s">
        <v>41</v>
      </c>
      <c r="D35" t="s">
        <v>41</v>
      </c>
      <c r="E35" t="s">
        <v>41</v>
      </c>
      <c r="F35" t="s">
        <v>41</v>
      </c>
      <c r="H35" t="s">
        <v>37</v>
      </c>
      <c r="I35">
        <v>125</v>
      </c>
      <c r="J35" t="s">
        <v>41</v>
      </c>
      <c r="K35" t="s">
        <v>106</v>
      </c>
      <c r="L35" t="s">
        <v>107</v>
      </c>
      <c r="M35">
        <v>77</v>
      </c>
    </row>
    <row r="36" spans="1:13" ht="12.75">
      <c r="A36" t="s">
        <v>32</v>
      </c>
      <c r="B36">
        <v>15</v>
      </c>
      <c r="C36" t="s">
        <v>41</v>
      </c>
      <c r="D36" t="s">
        <v>41</v>
      </c>
      <c r="E36" t="s">
        <v>41</v>
      </c>
      <c r="F36" t="s">
        <v>41</v>
      </c>
      <c r="H36" t="s">
        <v>31</v>
      </c>
      <c r="I36">
        <v>350</v>
      </c>
      <c r="J36" t="s">
        <v>41</v>
      </c>
      <c r="K36" t="s">
        <v>108</v>
      </c>
      <c r="L36" t="s">
        <v>59</v>
      </c>
      <c r="M36">
        <v>240</v>
      </c>
    </row>
    <row r="37" spans="1:13" ht="12.75">
      <c r="A37" t="s">
        <v>19</v>
      </c>
      <c r="B37">
        <v>9</v>
      </c>
      <c r="C37" t="s">
        <v>41</v>
      </c>
      <c r="D37" t="s">
        <v>41</v>
      </c>
      <c r="E37" t="s">
        <v>41</v>
      </c>
      <c r="F37" t="s">
        <v>41</v>
      </c>
      <c r="H37" t="s">
        <v>46</v>
      </c>
      <c r="I37">
        <v>10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33</v>
      </c>
      <c r="B38">
        <v>36</v>
      </c>
      <c r="C38" t="s">
        <v>41</v>
      </c>
      <c r="D38" t="s">
        <v>41</v>
      </c>
      <c r="E38" t="s">
        <v>41</v>
      </c>
      <c r="F38" t="s">
        <v>41</v>
      </c>
      <c r="H38" t="s">
        <v>19</v>
      </c>
      <c r="I38">
        <v>11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>
        <v>261</v>
      </c>
      <c r="C39" t="s">
        <v>41</v>
      </c>
      <c r="D39" t="s">
        <v>41</v>
      </c>
      <c r="E39" t="s">
        <v>41</v>
      </c>
      <c r="F39" t="s">
        <v>41</v>
      </c>
      <c r="H39" t="s">
        <v>50</v>
      </c>
      <c r="I39">
        <v>11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42</v>
      </c>
      <c r="B40">
        <v>156</v>
      </c>
      <c r="C40" t="s">
        <v>41</v>
      </c>
      <c r="D40" t="s">
        <v>41</v>
      </c>
      <c r="E40" t="s">
        <v>41</v>
      </c>
      <c r="F40" t="s">
        <v>41</v>
      </c>
      <c r="H40" t="s">
        <v>60</v>
      </c>
      <c r="I40">
        <v>65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5</v>
      </c>
      <c r="C41" t="s">
        <v>41</v>
      </c>
      <c r="D41" t="s">
        <v>41</v>
      </c>
      <c r="E41" t="s">
        <v>41</v>
      </c>
      <c r="F41" t="s">
        <v>41</v>
      </c>
      <c r="H41" t="s">
        <v>42</v>
      </c>
      <c r="I41">
        <v>124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36</v>
      </c>
      <c r="B42">
        <v>5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389</v>
      </c>
      <c r="J42" t="s">
        <v>41</v>
      </c>
      <c r="K42" t="s">
        <v>39</v>
      </c>
      <c r="L42" t="s">
        <v>41</v>
      </c>
      <c r="M42">
        <v>766</v>
      </c>
    </row>
    <row r="43" spans="1:13" ht="12.75">
      <c r="A43" t="s">
        <v>37</v>
      </c>
      <c r="B43">
        <v>49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32719</v>
      </c>
      <c r="J43" t="s">
        <v>41</v>
      </c>
      <c r="K43" t="s">
        <v>40</v>
      </c>
      <c r="L43" t="s">
        <v>41</v>
      </c>
      <c r="M43" s="1">
        <v>32099</v>
      </c>
    </row>
    <row r="44" ht="12.75">
      <c r="A44" t="s">
        <v>41</v>
      </c>
    </row>
    <row r="45" spans="1:6" ht="12.75">
      <c r="A45" t="s">
        <v>38</v>
      </c>
      <c r="B45">
        <v>165</v>
      </c>
      <c r="C45" t="s">
        <v>41</v>
      </c>
      <c r="D45" t="s">
        <v>39</v>
      </c>
      <c r="E45" t="s">
        <v>41</v>
      </c>
      <c r="F45">
        <v>360</v>
      </c>
    </row>
    <row r="46" spans="1:6" ht="12.75">
      <c r="A46" t="s">
        <v>40</v>
      </c>
      <c r="B46" s="1">
        <v>29033</v>
      </c>
      <c r="C46" t="s">
        <v>41</v>
      </c>
      <c r="D46" t="s">
        <v>40</v>
      </c>
      <c r="E46" t="s">
        <v>41</v>
      </c>
      <c r="F46" s="1">
        <v>29034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G2" sqref="G2:G21"/>
    </sheetView>
  </sheetViews>
  <sheetFormatPr defaultColWidth="9.140625" defaultRowHeight="12.75"/>
  <cols>
    <col min="1" max="1" width="29.57421875" style="0" customWidth="1"/>
    <col min="8" max="8" width="8.57421875" style="0" customWidth="1"/>
  </cols>
  <sheetData>
    <row r="1" ht="12.75">
      <c r="A1" t="s">
        <v>118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11650</v>
      </c>
      <c r="D3">
        <f>IF(ISERROR(VLOOKUP($B3,H$28:I$103,2,FALSE)),0,VLOOKUP($B3,H$28:I$103,2,FALSE))</f>
        <v>13211</v>
      </c>
      <c r="E3" s="4">
        <f aca="true" t="shared" si="0" ref="E3:F22">C3/C$22</f>
        <v>0.4031560369588539</v>
      </c>
      <c r="F3" s="4">
        <f t="shared" si="0"/>
        <v>0.38878752207180695</v>
      </c>
      <c r="G3" s="4">
        <f aca="true" t="shared" si="1" ref="G3:G21">E3-F3</f>
        <v>0.014368514887046935</v>
      </c>
      <c r="H3" s="4">
        <f>IF(G3&gt;0.001,G3,"")</f>
        <v>0.014368514887046935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10160</v>
      </c>
      <c r="D4">
        <f aca="true" t="shared" si="3" ref="D4:D22">IF(ISERROR(VLOOKUP($B4,H$28:I$103,2,FALSE)),0,VLOOKUP($B4,H$28:I$103,2,FALSE))</f>
        <v>12462</v>
      </c>
      <c r="E4" s="4">
        <f t="shared" si="0"/>
        <v>0.35159359103021076</v>
      </c>
      <c r="F4" s="4">
        <f t="shared" si="0"/>
        <v>0.36674514420247206</v>
      </c>
      <c r="G4" s="4">
        <f t="shared" si="1"/>
        <v>-0.0151515531722613</v>
      </c>
      <c r="H4" s="4">
        <f>G4</f>
        <v>-0.0151515531722613</v>
      </c>
    </row>
    <row r="5" spans="1:8" ht="12.75">
      <c r="A5" t="s">
        <v>26</v>
      </c>
      <c r="B5" t="s">
        <v>26</v>
      </c>
      <c r="C5">
        <f t="shared" si="2"/>
        <v>2695</v>
      </c>
      <c r="D5">
        <f t="shared" si="3"/>
        <v>4094</v>
      </c>
      <c r="E5" s="4">
        <f t="shared" si="0"/>
        <v>0.09326227636086791</v>
      </c>
      <c r="F5" s="4">
        <f t="shared" si="0"/>
        <v>0.12048263684520306</v>
      </c>
      <c r="G5" s="4">
        <f t="shared" si="1"/>
        <v>-0.027220360484335154</v>
      </c>
      <c r="H5" s="4">
        <f aca="true" t="shared" si="4" ref="H5:H21">IF(G5&gt;0.001,G5,"")</f>
      </c>
    </row>
    <row r="6" spans="1:8" ht="12.75">
      <c r="A6" t="s">
        <v>5</v>
      </c>
      <c r="B6" t="s">
        <v>5</v>
      </c>
      <c r="C6">
        <f t="shared" si="2"/>
        <v>2101</v>
      </c>
      <c r="D6">
        <f t="shared" si="3"/>
        <v>2081</v>
      </c>
      <c r="E6" s="4">
        <f t="shared" si="0"/>
        <v>0.07270650932622763</v>
      </c>
      <c r="F6" s="4">
        <f t="shared" si="0"/>
        <v>0.06124190700412007</v>
      </c>
      <c r="G6" s="4">
        <f t="shared" si="1"/>
        <v>0.01146460232210756</v>
      </c>
      <c r="H6" s="4">
        <f t="shared" si="4"/>
        <v>0.01146460232210756</v>
      </c>
    </row>
    <row r="7" spans="1:8" ht="12.75">
      <c r="A7" t="s">
        <v>42</v>
      </c>
      <c r="B7" t="s">
        <v>42</v>
      </c>
      <c r="C7">
        <f t="shared" si="2"/>
        <v>91</v>
      </c>
      <c r="D7">
        <f t="shared" si="3"/>
        <v>148</v>
      </c>
      <c r="E7" s="4">
        <f t="shared" si="0"/>
        <v>0.0031491158251721633</v>
      </c>
      <c r="F7" s="4">
        <f t="shared" si="0"/>
        <v>0.004355503237198352</v>
      </c>
      <c r="G7" s="4">
        <f t="shared" si="1"/>
        <v>-0.001206387412026189</v>
      </c>
      <c r="H7" s="4">
        <f t="shared" si="4"/>
      </c>
    </row>
    <row r="8" spans="1:8" ht="12.75">
      <c r="A8" t="s">
        <v>31</v>
      </c>
      <c r="B8" t="s">
        <v>31</v>
      </c>
      <c r="C8">
        <f t="shared" si="2"/>
        <v>462</v>
      </c>
      <c r="D8">
        <f t="shared" si="3"/>
        <v>334</v>
      </c>
      <c r="E8" s="4">
        <f t="shared" si="0"/>
        <v>0.01598781880472021</v>
      </c>
      <c r="F8" s="4">
        <f t="shared" si="0"/>
        <v>0.009829311359623307</v>
      </c>
      <c r="G8" s="4">
        <f t="shared" si="1"/>
        <v>0.006158507445096904</v>
      </c>
      <c r="H8" s="4">
        <f t="shared" si="4"/>
        <v>0.006158507445096904</v>
      </c>
    </row>
    <row r="9" spans="1:8" ht="12.75">
      <c r="A9" t="s">
        <v>37</v>
      </c>
      <c r="B9" t="s">
        <v>37</v>
      </c>
      <c r="C9">
        <f t="shared" si="2"/>
        <v>53</v>
      </c>
      <c r="D9">
        <f t="shared" si="3"/>
        <v>129</v>
      </c>
      <c r="E9" s="4">
        <f t="shared" si="0"/>
        <v>0.0018341004256497214</v>
      </c>
      <c r="F9" s="4">
        <f t="shared" si="0"/>
        <v>0.00379635079458505</v>
      </c>
      <c r="G9" s="4">
        <f t="shared" si="1"/>
        <v>-0.001962250368935329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1116</v>
      </c>
      <c r="D10">
        <f t="shared" si="3"/>
        <v>871</v>
      </c>
      <c r="E10" s="4">
        <f t="shared" si="0"/>
        <v>0.03861992594386961</v>
      </c>
      <c r="F10" s="4">
        <f t="shared" si="0"/>
        <v>0.025632725132430843</v>
      </c>
      <c r="G10" s="4">
        <f t="shared" si="1"/>
        <v>0.012987200811438764</v>
      </c>
      <c r="H10" s="4">
        <f t="shared" si="4"/>
        <v>0.012987200811438764</v>
      </c>
    </row>
    <row r="11" spans="1:8" ht="12.75">
      <c r="A11" t="s">
        <v>34</v>
      </c>
      <c r="B11" t="s">
        <v>60</v>
      </c>
      <c r="C11">
        <f t="shared" si="2"/>
        <v>271</v>
      </c>
      <c r="D11">
        <f t="shared" si="3"/>
        <v>151</v>
      </c>
      <c r="E11" s="4">
        <f t="shared" si="0"/>
        <v>0.00937813613869952</v>
      </c>
      <c r="F11" s="4">
        <f t="shared" si="0"/>
        <v>0.0044437904649794</v>
      </c>
      <c r="G11" s="4">
        <f t="shared" si="1"/>
        <v>0.004934345673720119</v>
      </c>
      <c r="H11" s="4">
        <f t="shared" si="4"/>
        <v>0.004934345673720119</v>
      </c>
    </row>
    <row r="12" spans="1:8" ht="12.75">
      <c r="A12" t="s">
        <v>11</v>
      </c>
      <c r="B12" t="s">
        <v>11</v>
      </c>
      <c r="C12">
        <f t="shared" si="2"/>
        <v>71</v>
      </c>
      <c r="D12">
        <f t="shared" si="3"/>
        <v>149</v>
      </c>
      <c r="E12" s="4">
        <f t="shared" si="0"/>
        <v>0.002457002457002457</v>
      </c>
      <c r="F12" s="4">
        <f t="shared" si="0"/>
        <v>0.004384932313125368</v>
      </c>
      <c r="G12" s="4">
        <f t="shared" si="1"/>
        <v>-0.001927929856122911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11</v>
      </c>
      <c r="D13">
        <f t="shared" si="3"/>
        <v>0</v>
      </c>
      <c r="E13" s="4">
        <f t="shared" si="0"/>
        <v>0.00038066235249333843</v>
      </c>
      <c r="F13" s="4">
        <f t="shared" si="0"/>
        <v>0</v>
      </c>
      <c r="G13" s="4">
        <f t="shared" si="1"/>
        <v>0.00038066235249333843</v>
      </c>
      <c r="H13" s="4">
        <f t="shared" si="4"/>
      </c>
    </row>
    <row r="14" spans="1:8" ht="12.75">
      <c r="A14" t="s">
        <v>19</v>
      </c>
      <c r="B14" t="s">
        <v>19</v>
      </c>
      <c r="C14">
        <f t="shared" si="2"/>
        <v>25</v>
      </c>
      <c r="D14">
        <f t="shared" si="3"/>
        <v>10</v>
      </c>
      <c r="E14" s="4">
        <f t="shared" si="0"/>
        <v>0.0008651417102121327</v>
      </c>
      <c r="F14" s="4">
        <f t="shared" si="0"/>
        <v>0.0002942907592701589</v>
      </c>
      <c r="G14" s="4">
        <f t="shared" si="1"/>
        <v>0.0005708509509419738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15</v>
      </c>
      <c r="D15">
        <f t="shared" si="3"/>
        <v>0</v>
      </c>
      <c r="E15" s="4">
        <f t="shared" si="0"/>
        <v>0.0005190850261272797</v>
      </c>
      <c r="F15" s="4">
        <f t="shared" si="0"/>
        <v>0</v>
      </c>
      <c r="G15" s="4">
        <f t="shared" si="1"/>
        <v>0.0005190850261272797</v>
      </c>
      <c r="H15" s="4">
        <f t="shared" si="4"/>
      </c>
    </row>
    <row r="16" spans="1:8" ht="12.75">
      <c r="A16" t="s">
        <v>35</v>
      </c>
      <c r="B16" t="s">
        <v>35</v>
      </c>
      <c r="C16">
        <f t="shared" si="2"/>
        <v>7</v>
      </c>
      <c r="D16">
        <f t="shared" si="3"/>
        <v>0</v>
      </c>
      <c r="E16" s="4">
        <f t="shared" si="0"/>
        <v>0.00024223967885939716</v>
      </c>
      <c r="F16" s="4">
        <f t="shared" si="0"/>
        <v>0</v>
      </c>
      <c r="G16" s="4">
        <f t="shared" si="1"/>
        <v>0.00024223967885939716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3</v>
      </c>
      <c r="D17">
        <f t="shared" si="3"/>
        <v>0</v>
      </c>
      <c r="E17" s="4">
        <f t="shared" si="0"/>
        <v>0.00010381700522545593</v>
      </c>
      <c r="F17" s="4">
        <f t="shared" si="0"/>
        <v>0</v>
      </c>
      <c r="G17" s="4">
        <f t="shared" si="1"/>
        <v>0.00010381700522545593</v>
      </c>
      <c r="H17" s="4">
        <f t="shared" si="4"/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29</v>
      </c>
      <c r="E18" s="4">
        <f t="shared" si="0"/>
        <v>0</v>
      </c>
      <c r="F18" s="4">
        <f t="shared" si="0"/>
        <v>0.0008534432018834609</v>
      </c>
      <c r="G18" s="4">
        <f t="shared" si="1"/>
        <v>-0.0008534432018834609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16</v>
      </c>
      <c r="E19" s="4">
        <f t="shared" si="0"/>
        <v>0</v>
      </c>
      <c r="F19" s="4">
        <f t="shared" si="0"/>
        <v>0.00047086521483225425</v>
      </c>
      <c r="G19" s="4">
        <f t="shared" si="1"/>
        <v>-0.00047086521483225425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166</v>
      </c>
      <c r="D21">
        <f t="shared" si="3"/>
        <v>295</v>
      </c>
      <c r="E21" s="4">
        <f t="shared" si="0"/>
        <v>0.005744540955808562</v>
      </c>
      <c r="F21" s="4">
        <f t="shared" si="0"/>
        <v>0.008681577398469689</v>
      </c>
      <c r="G21" s="4">
        <f t="shared" si="1"/>
        <v>-0.002937036442661127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28897</v>
      </c>
      <c r="D22">
        <f t="shared" si="3"/>
        <v>33980</v>
      </c>
      <c r="E22" s="4">
        <f t="shared" si="0"/>
        <v>1</v>
      </c>
      <c r="F22" s="4">
        <f t="shared" si="0"/>
        <v>1</v>
      </c>
    </row>
    <row r="23" spans="1:8" ht="13.5" thickBot="1">
      <c r="A23" s="2" t="s">
        <v>62</v>
      </c>
      <c r="B23" s="2"/>
      <c r="C23" s="2">
        <f>SUM(C3:C21)</f>
        <v>28897</v>
      </c>
      <c r="D23" s="2">
        <f>SUM(D3:D21)</f>
        <v>33980</v>
      </c>
      <c r="E23" s="5"/>
      <c r="F23" s="5"/>
      <c r="G23" s="5">
        <f>VLOOKUP("LAB",E27:F45,2,FALSE)</f>
        <v>14400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0.7055555555555556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22</v>
      </c>
      <c r="B28" s="1">
        <v>10160</v>
      </c>
      <c r="C28" t="s">
        <v>41</v>
      </c>
      <c r="D28" t="s">
        <v>71</v>
      </c>
      <c r="E28" t="s">
        <v>24</v>
      </c>
      <c r="F28" s="1">
        <v>14400</v>
      </c>
      <c r="H28" t="s">
        <v>56</v>
      </c>
      <c r="I28">
        <v>871</v>
      </c>
      <c r="J28" t="s">
        <v>41</v>
      </c>
      <c r="K28" t="s">
        <v>123</v>
      </c>
      <c r="L28" t="s">
        <v>16</v>
      </c>
      <c r="M28">
        <v>820</v>
      </c>
    </row>
    <row r="29" spans="1:13" ht="12.75">
      <c r="A29" t="s">
        <v>8</v>
      </c>
      <c r="B29" s="1">
        <v>11650</v>
      </c>
      <c r="C29" t="s">
        <v>41</v>
      </c>
      <c r="D29" t="s">
        <v>119</v>
      </c>
      <c r="E29" t="s">
        <v>10</v>
      </c>
      <c r="F29" s="1">
        <v>10684</v>
      </c>
      <c r="H29" t="s">
        <v>22</v>
      </c>
      <c r="I29" s="1">
        <v>12462</v>
      </c>
      <c r="J29" t="s">
        <v>41</v>
      </c>
      <c r="K29" t="s">
        <v>71</v>
      </c>
      <c r="L29" t="s">
        <v>24</v>
      </c>
      <c r="M29" s="1">
        <v>16999</v>
      </c>
    </row>
    <row r="30" spans="1:13" ht="12.75">
      <c r="A30" t="s">
        <v>19</v>
      </c>
      <c r="B30">
        <v>25</v>
      </c>
      <c r="C30" t="s">
        <v>41</v>
      </c>
      <c r="D30" t="s">
        <v>120</v>
      </c>
      <c r="E30" t="s">
        <v>21</v>
      </c>
      <c r="F30">
        <v>119</v>
      </c>
      <c r="H30" t="s">
        <v>11</v>
      </c>
      <c r="I30">
        <v>149</v>
      </c>
      <c r="J30" t="s">
        <v>41</v>
      </c>
      <c r="K30" t="s">
        <v>124</v>
      </c>
      <c r="L30" t="s">
        <v>13</v>
      </c>
      <c r="M30">
        <v>343</v>
      </c>
    </row>
    <row r="31" spans="1:13" ht="12.75">
      <c r="A31" t="s">
        <v>26</v>
      </c>
      <c r="B31" s="1">
        <v>2695</v>
      </c>
      <c r="C31" t="s">
        <v>41</v>
      </c>
      <c r="D31" t="s">
        <v>121</v>
      </c>
      <c r="E31" t="s">
        <v>28</v>
      </c>
      <c r="F31" s="1">
        <v>2120</v>
      </c>
      <c r="H31" t="s">
        <v>8</v>
      </c>
      <c r="I31" s="1">
        <v>13211</v>
      </c>
      <c r="J31" t="s">
        <v>41</v>
      </c>
      <c r="K31" t="s">
        <v>119</v>
      </c>
      <c r="L31" t="s">
        <v>10</v>
      </c>
      <c r="M31" s="1">
        <v>11809</v>
      </c>
    </row>
    <row r="32" spans="1:13" ht="12.75">
      <c r="A32" t="s">
        <v>14</v>
      </c>
      <c r="B32" s="1">
        <v>1116</v>
      </c>
      <c r="C32" t="s">
        <v>41</v>
      </c>
      <c r="D32" t="s">
        <v>122</v>
      </c>
      <c r="E32" t="s">
        <v>16</v>
      </c>
      <c r="F32" s="1">
        <v>1102</v>
      </c>
      <c r="H32" t="s">
        <v>31</v>
      </c>
      <c r="I32">
        <v>334</v>
      </c>
      <c r="J32" t="s">
        <v>41</v>
      </c>
      <c r="K32" t="s">
        <v>125</v>
      </c>
      <c r="L32" t="s">
        <v>59</v>
      </c>
      <c r="M32">
        <v>265</v>
      </c>
    </row>
    <row r="33" spans="1:13" ht="12.75">
      <c r="A33" t="s">
        <v>31</v>
      </c>
      <c r="B33">
        <v>462</v>
      </c>
      <c r="C33" t="s">
        <v>41</v>
      </c>
      <c r="D33" t="s">
        <v>41</v>
      </c>
      <c r="E33" t="s">
        <v>41</v>
      </c>
      <c r="F33" t="s">
        <v>41</v>
      </c>
      <c r="H33" t="s">
        <v>26</v>
      </c>
      <c r="I33" s="1">
        <v>4094</v>
      </c>
      <c r="J33" t="s">
        <v>41</v>
      </c>
      <c r="K33" t="s">
        <v>126</v>
      </c>
      <c r="L33" t="s">
        <v>28</v>
      </c>
      <c r="M33" s="1">
        <v>2364</v>
      </c>
    </row>
    <row r="34" spans="1:13" ht="12.75">
      <c r="A34" t="s">
        <v>11</v>
      </c>
      <c r="B34">
        <v>71</v>
      </c>
      <c r="C34" t="s">
        <v>41</v>
      </c>
      <c r="D34" t="s">
        <v>41</v>
      </c>
      <c r="E34" t="s">
        <v>41</v>
      </c>
      <c r="F34" t="s">
        <v>41</v>
      </c>
      <c r="H34" t="s">
        <v>46</v>
      </c>
      <c r="I34">
        <v>16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11</v>
      </c>
      <c r="C35" t="s">
        <v>41</v>
      </c>
      <c r="D35" t="s">
        <v>41</v>
      </c>
      <c r="E35" t="s">
        <v>41</v>
      </c>
      <c r="F35" t="s">
        <v>41</v>
      </c>
      <c r="H35" t="s">
        <v>19</v>
      </c>
      <c r="I35">
        <v>10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33</v>
      </c>
      <c r="B36">
        <v>3</v>
      </c>
      <c r="C36" t="s">
        <v>41</v>
      </c>
      <c r="D36" t="s">
        <v>41</v>
      </c>
      <c r="E36" t="s">
        <v>41</v>
      </c>
      <c r="F36" t="s">
        <v>41</v>
      </c>
      <c r="H36" t="s">
        <v>50</v>
      </c>
      <c r="I36">
        <v>29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34</v>
      </c>
      <c r="B37">
        <v>271</v>
      </c>
      <c r="C37" t="s">
        <v>41</v>
      </c>
      <c r="D37" t="s">
        <v>41</v>
      </c>
      <c r="E37" t="s">
        <v>41</v>
      </c>
      <c r="F37" t="s">
        <v>41</v>
      </c>
      <c r="H37" t="s">
        <v>60</v>
      </c>
      <c r="I37">
        <v>151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42</v>
      </c>
      <c r="B38">
        <v>91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148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5</v>
      </c>
      <c r="B39" s="1">
        <v>2101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2081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35</v>
      </c>
      <c r="B40">
        <v>7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129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36</v>
      </c>
      <c r="B41">
        <v>15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295</v>
      </c>
      <c r="J41" t="s">
        <v>41</v>
      </c>
      <c r="K41" t="s">
        <v>39</v>
      </c>
      <c r="L41" t="s">
        <v>41</v>
      </c>
      <c r="M41">
        <v>844</v>
      </c>
    </row>
    <row r="42" spans="1:13" ht="12.75">
      <c r="A42" t="s">
        <v>37</v>
      </c>
      <c r="B42">
        <v>53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33980</v>
      </c>
      <c r="J42" t="s">
        <v>41</v>
      </c>
      <c r="K42" t="s">
        <v>40</v>
      </c>
      <c r="L42" t="s">
        <v>41</v>
      </c>
      <c r="M42" s="1">
        <v>33444</v>
      </c>
    </row>
    <row r="43" ht="12.75">
      <c r="A43" t="s">
        <v>41</v>
      </c>
    </row>
    <row r="44" spans="1:6" ht="12.75">
      <c r="A44" t="s">
        <v>38</v>
      </c>
      <c r="B44">
        <v>166</v>
      </c>
      <c r="C44" t="s">
        <v>41</v>
      </c>
      <c r="D44" t="s">
        <v>39</v>
      </c>
      <c r="E44" t="s">
        <v>41</v>
      </c>
      <c r="F44">
        <v>471</v>
      </c>
    </row>
    <row r="45" spans="1:6" ht="12.75">
      <c r="A45" t="s">
        <v>40</v>
      </c>
      <c r="B45" s="1">
        <v>28897</v>
      </c>
      <c r="C45" t="s">
        <v>41</v>
      </c>
      <c r="D45" t="s">
        <v>40</v>
      </c>
      <c r="E45" t="s">
        <v>41</v>
      </c>
      <c r="F45" s="1">
        <v>28896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G2" sqref="G2:G21"/>
    </sheetView>
  </sheetViews>
  <sheetFormatPr defaultColWidth="9.140625" defaultRowHeight="12.75"/>
  <cols>
    <col min="1" max="1" width="29.8515625" style="0" bestFit="1" customWidth="1"/>
    <col min="6" max="6" width="8.28125" style="0" bestFit="1" customWidth="1"/>
  </cols>
  <sheetData>
    <row r="1" ht="12.75">
      <c r="A1" t="s">
        <v>138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12069</v>
      </c>
      <c r="D3">
        <f>IF(ISERROR(VLOOKUP($B3,H$28:I$103,2,FALSE)),0,VLOOKUP($B3,H$28:I$103,2,FALSE))</f>
        <v>12102</v>
      </c>
      <c r="E3" s="4">
        <f aca="true" t="shared" si="0" ref="E3:F22">C3/C$22</f>
        <v>0.3969804618117229</v>
      </c>
      <c r="F3" s="4">
        <f t="shared" si="0"/>
        <v>0.36374019416308495</v>
      </c>
      <c r="G3" s="4">
        <f aca="true" t="shared" si="1" ref="G3:G21">E3-F3</f>
        <v>0.03324026764863797</v>
      </c>
      <c r="H3" s="4">
        <f>IF(G3&gt;0.001,G3,"")</f>
        <v>0.03324026764863797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9020</v>
      </c>
      <c r="D4">
        <f aca="true" t="shared" si="3" ref="D4:D22">IF(ISERROR(VLOOKUP($B4,H$28:I$103,2,FALSE)),0,VLOOKUP($B4,H$28:I$103,2,FALSE))</f>
        <v>12238</v>
      </c>
      <c r="E4" s="4">
        <f t="shared" si="0"/>
        <v>0.2966910071705809</v>
      </c>
      <c r="F4" s="4">
        <f t="shared" si="0"/>
        <v>0.3678278380571669</v>
      </c>
      <c r="G4" s="4">
        <f t="shared" si="1"/>
        <v>-0.07113683088658601</v>
      </c>
      <c r="H4" s="4">
        <f>G4</f>
        <v>-0.07113683088658601</v>
      </c>
    </row>
    <row r="5" spans="1:8" ht="12.75">
      <c r="A5" t="s">
        <v>26</v>
      </c>
      <c r="B5" t="s">
        <v>26</v>
      </c>
      <c r="C5">
        <f t="shared" si="2"/>
        <v>6205</v>
      </c>
      <c r="D5">
        <f t="shared" si="3"/>
        <v>5660</v>
      </c>
      <c r="E5" s="4">
        <f t="shared" si="0"/>
        <v>0.2040984145779883</v>
      </c>
      <c r="F5" s="4">
        <f t="shared" si="0"/>
        <v>0.17011812088605693</v>
      </c>
      <c r="G5" s="4">
        <f t="shared" si="1"/>
        <v>0.03398029369193137</v>
      </c>
      <c r="H5" s="4">
        <f aca="true" t="shared" si="4" ref="H5:H21">IF(G5&gt;0.001,G5,"")</f>
        <v>0.03398029369193137</v>
      </c>
    </row>
    <row r="6" spans="1:8" ht="12.75">
      <c r="A6" t="s">
        <v>5</v>
      </c>
      <c r="B6" t="s">
        <v>5</v>
      </c>
      <c r="C6">
        <f t="shared" si="2"/>
        <v>1273</v>
      </c>
      <c r="D6">
        <f t="shared" si="3"/>
        <v>1494</v>
      </c>
      <c r="E6" s="4">
        <f t="shared" si="0"/>
        <v>0.041872245247023224</v>
      </c>
      <c r="F6" s="4">
        <f t="shared" si="0"/>
        <v>0.04490397042469418</v>
      </c>
      <c r="G6" s="4">
        <f t="shared" si="1"/>
        <v>-0.0030317251776709533</v>
      </c>
      <c r="H6" s="4">
        <f t="shared" si="4"/>
      </c>
    </row>
    <row r="7" spans="1:8" ht="12.75">
      <c r="A7" t="s">
        <v>42</v>
      </c>
      <c r="B7" t="s">
        <v>42</v>
      </c>
      <c r="C7">
        <f t="shared" si="2"/>
        <v>170</v>
      </c>
      <c r="D7">
        <f t="shared" si="3"/>
        <v>172</v>
      </c>
      <c r="E7" s="4">
        <f t="shared" si="0"/>
        <v>0.0055917373856983095</v>
      </c>
      <c r="F7" s="4">
        <f t="shared" si="0"/>
        <v>0.005169667277809504</v>
      </c>
      <c r="G7" s="4">
        <f t="shared" si="1"/>
        <v>0.0004220701078888056</v>
      </c>
      <c r="H7" s="4">
        <f t="shared" si="4"/>
      </c>
    </row>
    <row r="8" spans="1:8" ht="12.75">
      <c r="A8" t="s">
        <v>31</v>
      </c>
      <c r="B8" t="s">
        <v>31</v>
      </c>
      <c r="C8">
        <f t="shared" si="2"/>
        <v>301</v>
      </c>
      <c r="D8">
        <f t="shared" si="3"/>
        <v>306</v>
      </c>
      <c r="E8" s="4">
        <f t="shared" si="0"/>
        <v>0.009900664429971713</v>
      </c>
      <c r="F8" s="4">
        <f t="shared" si="0"/>
        <v>0.00919719876168435</v>
      </c>
      <c r="G8" s="4">
        <f t="shared" si="1"/>
        <v>0.0007034656682873633</v>
      </c>
      <c r="H8" s="4">
        <f t="shared" si="4"/>
      </c>
    </row>
    <row r="9" spans="1:8" ht="12.75">
      <c r="A9" t="s">
        <v>37</v>
      </c>
      <c r="B9" t="s">
        <v>37</v>
      </c>
      <c r="C9">
        <f t="shared" si="2"/>
        <v>42</v>
      </c>
      <c r="D9">
        <f t="shared" si="3"/>
        <v>114</v>
      </c>
      <c r="E9" s="4">
        <f t="shared" si="0"/>
        <v>0.001381488059996053</v>
      </c>
      <c r="F9" s="4">
        <f t="shared" si="0"/>
        <v>0.0034264073818039732</v>
      </c>
      <c r="G9" s="4">
        <f t="shared" si="1"/>
        <v>-0.0020449193218079202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612</v>
      </c>
      <c r="D10">
        <f t="shared" si="3"/>
        <v>532</v>
      </c>
      <c r="E10" s="4">
        <f t="shared" si="0"/>
        <v>0.020130254588513915</v>
      </c>
      <c r="F10" s="4">
        <f t="shared" si="0"/>
        <v>0.01598990111508521</v>
      </c>
      <c r="G10" s="4">
        <f t="shared" si="1"/>
        <v>0.004140353473428705</v>
      </c>
      <c r="H10" s="4">
        <f t="shared" si="4"/>
        <v>0.004140353473428705</v>
      </c>
    </row>
    <row r="11" spans="1:8" ht="12.75">
      <c r="A11" t="s">
        <v>34</v>
      </c>
      <c r="B11" t="s">
        <v>60</v>
      </c>
      <c r="C11">
        <f t="shared" si="2"/>
        <v>447</v>
      </c>
      <c r="D11">
        <f t="shared" si="3"/>
        <v>191</v>
      </c>
      <c r="E11" s="4">
        <f t="shared" si="0"/>
        <v>0.014702980067100848</v>
      </c>
      <c r="F11" s="4">
        <f t="shared" si="0"/>
        <v>0.005740735174776833</v>
      </c>
      <c r="G11" s="4">
        <f t="shared" si="1"/>
        <v>0.008962244892324014</v>
      </c>
      <c r="H11" s="4">
        <f t="shared" si="4"/>
        <v>0.008962244892324014</v>
      </c>
    </row>
    <row r="12" spans="1:8" ht="12.75">
      <c r="A12" t="s">
        <v>11</v>
      </c>
      <c r="B12" t="s">
        <v>11</v>
      </c>
      <c r="C12">
        <f t="shared" si="2"/>
        <v>62</v>
      </c>
      <c r="D12">
        <f t="shared" si="3"/>
        <v>135</v>
      </c>
      <c r="E12" s="4">
        <f t="shared" si="0"/>
        <v>0.0020393395171370305</v>
      </c>
      <c r="F12" s="4">
        <f t="shared" si="0"/>
        <v>0.00405758768897839</v>
      </c>
      <c r="G12" s="4">
        <f t="shared" si="1"/>
        <v>-0.002018248171841359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8</v>
      </c>
      <c r="D13">
        <f t="shared" si="3"/>
        <v>0</v>
      </c>
      <c r="E13" s="4">
        <f t="shared" si="0"/>
        <v>0.000263140582856391</v>
      </c>
      <c r="F13" s="4">
        <f t="shared" si="0"/>
        <v>0</v>
      </c>
      <c r="G13" s="4">
        <f t="shared" si="1"/>
        <v>0.000263140582856391</v>
      </c>
      <c r="H13" s="4">
        <f t="shared" si="4"/>
      </c>
    </row>
    <row r="14" spans="1:8" ht="12.75">
      <c r="A14" t="s">
        <v>19</v>
      </c>
      <c r="B14" t="s">
        <v>19</v>
      </c>
      <c r="C14">
        <f t="shared" si="2"/>
        <v>5</v>
      </c>
      <c r="D14">
        <f t="shared" si="3"/>
        <v>5</v>
      </c>
      <c r="E14" s="4">
        <f t="shared" si="0"/>
        <v>0.0001644628642852444</v>
      </c>
      <c r="F14" s="4">
        <f t="shared" si="0"/>
        <v>0.00015028102551771814</v>
      </c>
      <c r="G14" s="4">
        <f t="shared" si="1"/>
        <v>1.4181838767526265E-05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9</v>
      </c>
      <c r="D15">
        <f t="shared" si="3"/>
        <v>0</v>
      </c>
      <c r="E15" s="4">
        <f t="shared" si="0"/>
        <v>0.0002960331557134399</v>
      </c>
      <c r="F15" s="4">
        <f t="shared" si="0"/>
        <v>0</v>
      </c>
      <c r="G15" s="4">
        <f t="shared" si="1"/>
        <v>0.0002960331557134399</v>
      </c>
      <c r="H15" s="4">
        <f t="shared" si="4"/>
      </c>
    </row>
    <row r="16" spans="1:8" ht="12.75">
      <c r="A16" t="s">
        <v>35</v>
      </c>
      <c r="B16" t="s">
        <v>35</v>
      </c>
      <c r="C16">
        <f t="shared" si="2"/>
        <v>4</v>
      </c>
      <c r="D16">
        <f t="shared" si="3"/>
        <v>0</v>
      </c>
      <c r="E16" s="4">
        <f t="shared" si="0"/>
        <v>0.0001315702914281955</v>
      </c>
      <c r="F16" s="4">
        <f t="shared" si="0"/>
        <v>0</v>
      </c>
      <c r="G16" s="4">
        <f t="shared" si="1"/>
        <v>0.0001315702914281955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12</v>
      </c>
      <c r="D17">
        <f t="shared" si="3"/>
        <v>0</v>
      </c>
      <c r="E17" s="4">
        <f t="shared" si="0"/>
        <v>0.00039471087428458656</v>
      </c>
      <c r="F17" s="4">
        <f t="shared" si="0"/>
        <v>0</v>
      </c>
      <c r="G17" s="4">
        <f t="shared" si="1"/>
        <v>0.00039471087428458656</v>
      </c>
      <c r="H17" s="4">
        <f t="shared" si="4"/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29</v>
      </c>
      <c r="E18" s="4">
        <f t="shared" si="0"/>
        <v>0</v>
      </c>
      <c r="F18" s="4">
        <f t="shared" si="0"/>
        <v>0.0008716299480027652</v>
      </c>
      <c r="G18" s="4">
        <f t="shared" si="1"/>
        <v>-0.0008716299480027652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21</v>
      </c>
      <c r="E19" s="4">
        <f t="shared" si="0"/>
        <v>0</v>
      </c>
      <c r="F19" s="4">
        <f t="shared" si="0"/>
        <v>0.0006311803071744162</v>
      </c>
      <c r="G19" s="4">
        <f t="shared" si="1"/>
        <v>-0.0006311803071744162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163</v>
      </c>
      <c r="D21">
        <f t="shared" si="3"/>
        <v>272</v>
      </c>
      <c r="E21" s="4">
        <f t="shared" si="0"/>
        <v>0.005361489375698967</v>
      </c>
      <c r="F21" s="4">
        <f t="shared" si="0"/>
        <v>0.008175287788163866</v>
      </c>
      <c r="G21" s="4">
        <f t="shared" si="1"/>
        <v>-0.0028137984124648983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30402</v>
      </c>
      <c r="D22">
        <f t="shared" si="3"/>
        <v>33271</v>
      </c>
      <c r="E22" s="4">
        <f t="shared" si="0"/>
        <v>1</v>
      </c>
      <c r="F22" s="4">
        <f t="shared" si="0"/>
        <v>1</v>
      </c>
    </row>
    <row r="23" spans="1:8" ht="13.5" thickBot="1">
      <c r="A23" s="2" t="s">
        <v>62</v>
      </c>
      <c r="B23" s="2"/>
      <c r="C23" s="2">
        <f>SUM(C3:C21)</f>
        <v>30402</v>
      </c>
      <c r="D23" s="2">
        <f>SUM(D3:D21)</f>
        <v>33271</v>
      </c>
      <c r="E23" s="5"/>
      <c r="F23" s="5"/>
      <c r="G23" s="5">
        <f>VLOOKUP("LAB",E27:F45,2,FALSE)</f>
        <v>17933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0.5029833268276362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127</v>
      </c>
      <c r="E28" t="s">
        <v>113</v>
      </c>
      <c r="F28">
        <v>219</v>
      </c>
      <c r="H28" t="s">
        <v>31</v>
      </c>
      <c r="I28">
        <v>306</v>
      </c>
      <c r="J28" t="s">
        <v>41</v>
      </c>
      <c r="K28" t="s">
        <v>135</v>
      </c>
      <c r="L28" t="s">
        <v>59</v>
      </c>
      <c r="M28">
        <v>425</v>
      </c>
    </row>
    <row r="29" spans="1:13" ht="12.75">
      <c r="A29" t="s">
        <v>26</v>
      </c>
      <c r="B29" s="1">
        <v>6205</v>
      </c>
      <c r="C29" t="s">
        <v>41</v>
      </c>
      <c r="D29" t="s">
        <v>128</v>
      </c>
      <c r="E29" t="s">
        <v>28</v>
      </c>
      <c r="F29" s="1">
        <v>2350</v>
      </c>
      <c r="H29" t="s">
        <v>26</v>
      </c>
      <c r="I29" s="1">
        <v>5660</v>
      </c>
      <c r="J29" t="s">
        <v>41</v>
      </c>
      <c r="K29" t="s">
        <v>136</v>
      </c>
      <c r="L29" t="s">
        <v>28</v>
      </c>
      <c r="M29" s="1">
        <v>3000</v>
      </c>
    </row>
    <row r="30" spans="1:13" ht="12.75">
      <c r="A30" t="s">
        <v>31</v>
      </c>
      <c r="B30">
        <v>301</v>
      </c>
      <c r="C30" t="s">
        <v>41</v>
      </c>
      <c r="D30" t="s">
        <v>129</v>
      </c>
      <c r="E30" t="s">
        <v>59</v>
      </c>
      <c r="F30">
        <v>261</v>
      </c>
      <c r="H30" t="s">
        <v>8</v>
      </c>
      <c r="I30" s="1">
        <v>12102</v>
      </c>
      <c r="J30" t="s">
        <v>41</v>
      </c>
      <c r="K30" t="s">
        <v>131</v>
      </c>
      <c r="L30" t="s">
        <v>10</v>
      </c>
      <c r="M30" s="1">
        <v>8695</v>
      </c>
    </row>
    <row r="31" spans="1:13" ht="12.75">
      <c r="A31" t="s">
        <v>14</v>
      </c>
      <c r="B31">
        <v>612</v>
      </c>
      <c r="C31" t="s">
        <v>41</v>
      </c>
      <c r="D31" t="s">
        <v>130</v>
      </c>
      <c r="E31" t="s">
        <v>16</v>
      </c>
      <c r="F31">
        <v>456</v>
      </c>
      <c r="H31" t="s">
        <v>56</v>
      </c>
      <c r="I31">
        <v>532</v>
      </c>
      <c r="J31" t="s">
        <v>41</v>
      </c>
      <c r="K31" t="s">
        <v>137</v>
      </c>
      <c r="L31" t="s">
        <v>16</v>
      </c>
      <c r="M31">
        <v>786</v>
      </c>
    </row>
    <row r="32" spans="1:13" ht="12.75">
      <c r="A32" t="s">
        <v>8</v>
      </c>
      <c r="B32" s="1">
        <v>12069</v>
      </c>
      <c r="C32" t="s">
        <v>41</v>
      </c>
      <c r="D32" t="s">
        <v>131</v>
      </c>
      <c r="E32" t="s">
        <v>10</v>
      </c>
      <c r="F32" s="1">
        <v>8775</v>
      </c>
      <c r="H32" t="s">
        <v>22</v>
      </c>
      <c r="I32" s="1">
        <v>12238</v>
      </c>
      <c r="J32" t="s">
        <v>41</v>
      </c>
      <c r="K32" t="s">
        <v>91</v>
      </c>
      <c r="L32" t="s">
        <v>24</v>
      </c>
      <c r="M32" s="1">
        <v>18716</v>
      </c>
    </row>
    <row r="33" spans="1:13" ht="12.75">
      <c r="A33" t="s">
        <v>22</v>
      </c>
      <c r="B33" s="1">
        <v>9020</v>
      </c>
      <c r="C33" t="s">
        <v>41</v>
      </c>
      <c r="D33" t="s">
        <v>91</v>
      </c>
      <c r="E33" t="s">
        <v>24</v>
      </c>
      <c r="F33" s="1">
        <v>17933</v>
      </c>
      <c r="H33" t="s">
        <v>46</v>
      </c>
      <c r="I33">
        <v>21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41</v>
      </c>
      <c r="B34" t="s">
        <v>41</v>
      </c>
      <c r="C34" t="s">
        <v>41</v>
      </c>
      <c r="D34" t="s">
        <v>132</v>
      </c>
      <c r="E34" t="s">
        <v>133</v>
      </c>
      <c r="F34">
        <v>56</v>
      </c>
      <c r="H34" t="s">
        <v>11</v>
      </c>
      <c r="I34">
        <v>135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41</v>
      </c>
      <c r="B35" t="s">
        <v>41</v>
      </c>
      <c r="C35" t="s">
        <v>41</v>
      </c>
      <c r="D35" t="s">
        <v>134</v>
      </c>
      <c r="E35" t="s">
        <v>18</v>
      </c>
      <c r="F35">
        <v>54</v>
      </c>
      <c r="H35" t="s">
        <v>19</v>
      </c>
      <c r="I35">
        <v>5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11</v>
      </c>
      <c r="B36">
        <v>62</v>
      </c>
      <c r="C36" t="s">
        <v>41</v>
      </c>
      <c r="D36" t="s">
        <v>41</v>
      </c>
      <c r="E36" t="s">
        <v>41</v>
      </c>
      <c r="F36" t="s">
        <v>41</v>
      </c>
      <c r="H36" t="s">
        <v>50</v>
      </c>
      <c r="I36">
        <v>29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32</v>
      </c>
      <c r="B37">
        <v>8</v>
      </c>
      <c r="C37" t="s">
        <v>41</v>
      </c>
      <c r="D37" t="s">
        <v>41</v>
      </c>
      <c r="E37" t="s">
        <v>41</v>
      </c>
      <c r="F37" t="s">
        <v>41</v>
      </c>
      <c r="H37" t="s">
        <v>60</v>
      </c>
      <c r="I37">
        <v>191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19</v>
      </c>
      <c r="B38">
        <v>5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172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12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1494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>
        <v>447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114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42</v>
      </c>
      <c r="B41">
        <v>170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272</v>
      </c>
      <c r="J41" t="s">
        <v>41</v>
      </c>
      <c r="K41" t="s">
        <v>39</v>
      </c>
      <c r="L41" t="s">
        <v>41</v>
      </c>
      <c r="M41">
        <v>969</v>
      </c>
    </row>
    <row r="42" spans="1:13" ht="12.75">
      <c r="A42" t="s">
        <v>5</v>
      </c>
      <c r="B42" s="1">
        <v>1273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33271</v>
      </c>
      <c r="J42" t="s">
        <v>41</v>
      </c>
      <c r="K42" t="s">
        <v>40</v>
      </c>
      <c r="L42" t="s">
        <v>41</v>
      </c>
      <c r="M42" s="1">
        <v>32591</v>
      </c>
    </row>
    <row r="43" spans="1:6" ht="12.75">
      <c r="A43" t="s">
        <v>35</v>
      </c>
      <c r="B43">
        <v>4</v>
      </c>
      <c r="C43" t="s">
        <v>41</v>
      </c>
      <c r="D43" t="s">
        <v>41</v>
      </c>
      <c r="E43" t="s">
        <v>41</v>
      </c>
      <c r="F43" t="s">
        <v>41</v>
      </c>
    </row>
    <row r="44" spans="1:6" ht="12.75">
      <c r="A44" t="s">
        <v>36</v>
      </c>
      <c r="B44">
        <v>9</v>
      </c>
      <c r="C44" t="s">
        <v>41</v>
      </c>
      <c r="D44" t="s">
        <v>41</v>
      </c>
      <c r="E44" t="s">
        <v>41</v>
      </c>
      <c r="F44" t="s">
        <v>41</v>
      </c>
    </row>
    <row r="45" spans="1:6" ht="12.75">
      <c r="A45" t="s">
        <v>37</v>
      </c>
      <c r="B45">
        <v>42</v>
      </c>
      <c r="C45" t="s">
        <v>41</v>
      </c>
      <c r="D45" t="s">
        <v>41</v>
      </c>
      <c r="E45" t="s">
        <v>41</v>
      </c>
      <c r="F45" t="s">
        <v>41</v>
      </c>
    </row>
    <row r="46" ht="12.75">
      <c r="A46" t="s">
        <v>41</v>
      </c>
    </row>
    <row r="47" spans="1:6" ht="12.75">
      <c r="A47" t="s">
        <v>38</v>
      </c>
      <c r="B47">
        <v>163</v>
      </c>
      <c r="C47" t="s">
        <v>41</v>
      </c>
      <c r="D47" t="s">
        <v>39</v>
      </c>
      <c r="E47" t="s">
        <v>41</v>
      </c>
      <c r="F47">
        <v>303</v>
      </c>
    </row>
    <row r="48" spans="1:6" ht="12.75">
      <c r="A48" t="s">
        <v>40</v>
      </c>
      <c r="B48" s="1">
        <v>30402</v>
      </c>
      <c r="C48" t="s">
        <v>41</v>
      </c>
      <c r="D48" t="s">
        <v>40</v>
      </c>
      <c r="E48" t="s">
        <v>41</v>
      </c>
      <c r="F48" s="1">
        <v>30407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G2" sqref="G2:G21"/>
    </sheetView>
  </sheetViews>
  <sheetFormatPr defaultColWidth="9.140625" defaultRowHeight="12.75"/>
  <sheetData>
    <row r="1" ht="12.75">
      <c r="A1" t="s">
        <v>150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16336</v>
      </c>
      <c r="D3">
        <f>IF(ISERROR(VLOOKUP($B3,H$28:I$103,2,FALSE)),0,VLOOKUP($B3,H$28:I$103,2,FALSE))</f>
        <v>16538</v>
      </c>
      <c r="E3" s="4">
        <f aca="true" t="shared" si="0" ref="E3:F22">C3/C$22</f>
        <v>0.49648968179193387</v>
      </c>
      <c r="F3" s="4">
        <f t="shared" si="0"/>
        <v>0.4831716723150637</v>
      </c>
      <c r="G3" s="4">
        <f aca="true" t="shared" si="1" ref="G3:G21">E3-F3</f>
        <v>0.013318009476870174</v>
      </c>
      <c r="H3" s="4">
        <f>IF(G3&gt;0.001,G3,"")</f>
        <v>0.013318009476870174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8491</v>
      </c>
      <c r="D4">
        <f aca="true" t="shared" si="3" ref="D4:D22">IF(ISERROR(VLOOKUP($B4,H$28:I$103,2,FALSE)),0,VLOOKUP($B4,H$28:I$103,2,FALSE))</f>
        <v>9921</v>
      </c>
      <c r="E4" s="4">
        <f t="shared" si="0"/>
        <v>0.25806157493237697</v>
      </c>
      <c r="F4" s="4">
        <f t="shared" si="0"/>
        <v>0.2898504148650228</v>
      </c>
      <c r="G4" s="4">
        <f t="shared" si="1"/>
        <v>-0.03178883993264581</v>
      </c>
      <c r="H4" s="4">
        <f>G4</f>
        <v>-0.03178883993264581</v>
      </c>
    </row>
    <row r="5" spans="1:8" ht="12.75">
      <c r="A5" t="s">
        <v>26</v>
      </c>
      <c r="B5" t="s">
        <v>26</v>
      </c>
      <c r="C5">
        <f t="shared" si="2"/>
        <v>2696</v>
      </c>
      <c r="D5">
        <f t="shared" si="3"/>
        <v>3327</v>
      </c>
      <c r="E5" s="4">
        <f t="shared" si="0"/>
        <v>0.08193781722031426</v>
      </c>
      <c r="F5" s="4">
        <f t="shared" si="0"/>
        <v>0.09720112188851233</v>
      </c>
      <c r="G5" s="4">
        <f t="shared" si="1"/>
        <v>-0.015263304668198072</v>
      </c>
      <c r="H5" s="4">
        <f aca="true" t="shared" si="4" ref="H5:H21">IF(G5&gt;0.001,G5,"")</f>
      </c>
    </row>
    <row r="6" spans="1:8" ht="12.75">
      <c r="A6" t="s">
        <v>5</v>
      </c>
      <c r="B6" t="s">
        <v>5</v>
      </c>
      <c r="C6">
        <f t="shared" si="2"/>
        <v>2482</v>
      </c>
      <c r="D6">
        <f t="shared" si="3"/>
        <v>1893</v>
      </c>
      <c r="E6" s="4">
        <f t="shared" si="0"/>
        <v>0.07543385101662463</v>
      </c>
      <c r="F6" s="4">
        <f t="shared" si="0"/>
        <v>0.05530559775622298</v>
      </c>
      <c r="G6" s="4">
        <f t="shared" si="1"/>
        <v>0.02012825326040165</v>
      </c>
      <c r="H6" s="4">
        <f t="shared" si="4"/>
        <v>0.02012825326040165</v>
      </c>
    </row>
    <row r="7" spans="1:8" ht="12.75">
      <c r="A7" t="s">
        <v>42</v>
      </c>
      <c r="B7" t="s">
        <v>42</v>
      </c>
      <c r="C7">
        <f t="shared" si="2"/>
        <v>123</v>
      </c>
      <c r="D7">
        <f t="shared" si="3"/>
        <v>207</v>
      </c>
      <c r="E7" s="4">
        <f t="shared" si="0"/>
        <v>0.003738260948849649</v>
      </c>
      <c r="F7" s="4">
        <f t="shared" si="0"/>
        <v>0.006047680261773986</v>
      </c>
      <c r="G7" s="4">
        <f t="shared" si="1"/>
        <v>-0.002309419312924337</v>
      </c>
      <c r="H7" s="4">
        <f t="shared" si="4"/>
      </c>
    </row>
    <row r="8" spans="1:8" ht="12.75">
      <c r="A8" t="s">
        <v>31</v>
      </c>
      <c r="B8" t="s">
        <v>31</v>
      </c>
      <c r="C8">
        <f t="shared" si="2"/>
        <v>96</v>
      </c>
      <c r="D8">
        <f t="shared" si="3"/>
        <v>359</v>
      </c>
      <c r="E8" s="4">
        <f t="shared" si="0"/>
        <v>0.0029176670820289944</v>
      </c>
      <c r="F8" s="4">
        <f t="shared" si="0"/>
        <v>0.010488488956409957</v>
      </c>
      <c r="G8" s="4">
        <f t="shared" si="1"/>
        <v>-0.007570821874380963</v>
      </c>
      <c r="H8" s="4">
        <f t="shared" si="4"/>
      </c>
    </row>
    <row r="9" spans="1:8" ht="12.75">
      <c r="A9" t="s">
        <v>37</v>
      </c>
      <c r="B9" t="s">
        <v>37</v>
      </c>
      <c r="C9">
        <f t="shared" si="2"/>
        <v>54</v>
      </c>
      <c r="D9">
        <f t="shared" si="3"/>
        <v>203</v>
      </c>
      <c r="E9" s="4">
        <f t="shared" si="0"/>
        <v>0.0016411877336413093</v>
      </c>
      <c r="F9" s="4">
        <f t="shared" si="0"/>
        <v>0.005930816875073039</v>
      </c>
      <c r="G9" s="4">
        <f t="shared" si="1"/>
        <v>-0.004289629141431731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2113</v>
      </c>
      <c r="D10">
        <f t="shared" si="3"/>
        <v>1137</v>
      </c>
      <c r="E10" s="4">
        <f t="shared" si="0"/>
        <v>0.06421906817007568</v>
      </c>
      <c r="F10" s="4">
        <f t="shared" si="0"/>
        <v>0.033218417669744066</v>
      </c>
      <c r="G10" s="4">
        <f t="shared" si="1"/>
        <v>0.031000650500331614</v>
      </c>
      <c r="H10" s="4">
        <f t="shared" si="4"/>
        <v>0.031000650500331614</v>
      </c>
    </row>
    <row r="11" spans="1:8" ht="12.75">
      <c r="A11" t="s">
        <v>34</v>
      </c>
      <c r="B11" t="s">
        <v>60</v>
      </c>
      <c r="C11">
        <f t="shared" si="2"/>
        <v>162</v>
      </c>
      <c r="D11">
        <f t="shared" si="3"/>
        <v>83</v>
      </c>
      <c r="E11" s="4">
        <f t="shared" si="0"/>
        <v>0.004923563200923928</v>
      </c>
      <c r="F11" s="4">
        <f t="shared" si="0"/>
        <v>0.0024249152740446417</v>
      </c>
      <c r="G11" s="4">
        <f t="shared" si="1"/>
        <v>0.0024986479268792865</v>
      </c>
      <c r="H11" s="4">
        <f t="shared" si="4"/>
        <v>0.0024986479268792865</v>
      </c>
    </row>
    <row r="12" spans="1:8" ht="12.75">
      <c r="A12" t="s">
        <v>11</v>
      </c>
      <c r="B12" t="s">
        <v>11</v>
      </c>
      <c r="C12">
        <f t="shared" si="2"/>
        <v>122</v>
      </c>
      <c r="D12">
        <f t="shared" si="3"/>
        <v>175</v>
      </c>
      <c r="E12" s="4">
        <f t="shared" si="0"/>
        <v>0.003707868583411847</v>
      </c>
      <c r="F12" s="4">
        <f t="shared" si="0"/>
        <v>0.005112773168166413</v>
      </c>
      <c r="G12" s="4">
        <f t="shared" si="1"/>
        <v>-0.0014049045847545662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49</v>
      </c>
      <c r="D13">
        <f t="shared" si="3"/>
        <v>0</v>
      </c>
      <c r="E13" s="4">
        <f t="shared" si="0"/>
        <v>0.0014892259064522991</v>
      </c>
      <c r="F13" s="4">
        <f t="shared" si="0"/>
        <v>0</v>
      </c>
      <c r="G13" s="4">
        <f t="shared" si="1"/>
        <v>0.0014892259064522991</v>
      </c>
      <c r="H13" s="4">
        <f t="shared" si="4"/>
        <v>0.0014892259064522991</v>
      </c>
    </row>
    <row r="14" spans="1:8" ht="12.75">
      <c r="A14" t="s">
        <v>19</v>
      </c>
      <c r="B14" t="s">
        <v>19</v>
      </c>
      <c r="C14">
        <f t="shared" si="2"/>
        <v>23</v>
      </c>
      <c r="D14">
        <f t="shared" si="3"/>
        <v>16</v>
      </c>
      <c r="E14" s="4">
        <f t="shared" si="0"/>
        <v>0.0006990244050694465</v>
      </c>
      <c r="F14" s="4">
        <f t="shared" si="0"/>
        <v>0.0004674535468037864</v>
      </c>
      <c r="G14" s="4">
        <f t="shared" si="1"/>
        <v>0.00023157085826566015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15</v>
      </c>
      <c r="D15">
        <f t="shared" si="3"/>
        <v>0</v>
      </c>
      <c r="E15" s="4">
        <f t="shared" si="0"/>
        <v>0.00045588548156703034</v>
      </c>
      <c r="F15" s="4">
        <f t="shared" si="0"/>
        <v>0</v>
      </c>
      <c r="G15" s="4">
        <f t="shared" si="1"/>
        <v>0.00045588548156703034</v>
      </c>
      <c r="H15" s="4">
        <f t="shared" si="4"/>
      </c>
    </row>
    <row r="16" spans="1:8" ht="12.75">
      <c r="A16" t="s">
        <v>35</v>
      </c>
      <c r="B16" t="s">
        <v>35</v>
      </c>
      <c r="C16">
        <f t="shared" si="2"/>
        <v>7</v>
      </c>
      <c r="D16">
        <f t="shared" si="3"/>
        <v>0</v>
      </c>
      <c r="E16" s="4">
        <f t="shared" si="0"/>
        <v>0.00021274655806461417</v>
      </c>
      <c r="F16" s="4">
        <f t="shared" si="0"/>
        <v>0</v>
      </c>
      <c r="G16" s="4">
        <f t="shared" si="1"/>
        <v>0.00021274655806461417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5</v>
      </c>
      <c r="D17">
        <f t="shared" si="3"/>
        <v>0</v>
      </c>
      <c r="E17" s="4">
        <f t="shared" si="0"/>
        <v>0.00015196182718901012</v>
      </c>
      <c r="F17" s="4">
        <f t="shared" si="0"/>
        <v>0</v>
      </c>
      <c r="G17" s="4">
        <f t="shared" si="1"/>
        <v>0.00015196182718901012</v>
      </c>
      <c r="H17" s="4">
        <f t="shared" si="4"/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14</v>
      </c>
      <c r="E18" s="4">
        <f t="shared" si="0"/>
        <v>0</v>
      </c>
      <c r="F18" s="4">
        <f t="shared" si="0"/>
        <v>0.0004090218534533131</v>
      </c>
      <c r="G18" s="4">
        <f t="shared" si="1"/>
        <v>-0.0004090218534533131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34</v>
      </c>
      <c r="E19" s="4">
        <f t="shared" si="0"/>
        <v>0</v>
      </c>
      <c r="F19" s="4">
        <f t="shared" si="0"/>
        <v>0.0009933387869580461</v>
      </c>
      <c r="G19" s="4">
        <f t="shared" si="1"/>
        <v>-0.0009933387869580461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129</v>
      </c>
      <c r="D21">
        <f t="shared" si="3"/>
        <v>321</v>
      </c>
      <c r="E21" s="4">
        <f t="shared" si="0"/>
        <v>0.003920615141476461</v>
      </c>
      <c r="F21" s="4">
        <f t="shared" si="0"/>
        <v>0.009378286782750964</v>
      </c>
      <c r="G21" s="4">
        <f t="shared" si="1"/>
        <v>-0.005457671641274503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32903</v>
      </c>
      <c r="D22">
        <f t="shared" si="3"/>
        <v>34228</v>
      </c>
      <c r="E22" s="4">
        <f t="shared" si="0"/>
        <v>1</v>
      </c>
      <c r="F22" s="4">
        <f t="shared" si="0"/>
        <v>1</v>
      </c>
    </row>
    <row r="23" spans="1:8" ht="13.5" thickBot="1">
      <c r="A23" s="2" t="s">
        <v>62</v>
      </c>
      <c r="B23" s="2"/>
      <c r="C23" s="2">
        <f>SUM(C3:C21)</f>
        <v>32903</v>
      </c>
      <c r="D23" s="2">
        <f>SUM(D3:D21)</f>
        <v>34228</v>
      </c>
      <c r="E23" s="5"/>
      <c r="F23" s="5"/>
      <c r="G23" s="5">
        <f>VLOOKUP("LAB",E27:F45,2,FALSE)</f>
        <v>14041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0.6047290079054198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26</v>
      </c>
      <c r="B28" s="1">
        <v>2696</v>
      </c>
      <c r="C28" t="s">
        <v>41</v>
      </c>
      <c r="D28" t="s">
        <v>151</v>
      </c>
      <c r="E28" t="s">
        <v>28</v>
      </c>
      <c r="F28" s="1">
        <v>1081</v>
      </c>
      <c r="H28" t="s">
        <v>26</v>
      </c>
      <c r="I28" s="1">
        <v>3327</v>
      </c>
      <c r="J28" t="s">
        <v>41</v>
      </c>
      <c r="K28" t="s">
        <v>156</v>
      </c>
      <c r="L28" t="s">
        <v>28</v>
      </c>
      <c r="M28" s="1">
        <v>1334</v>
      </c>
    </row>
    <row r="29" spans="1:13" ht="12.75">
      <c r="A29" t="s">
        <v>14</v>
      </c>
      <c r="B29" s="1">
        <v>2113</v>
      </c>
      <c r="C29" t="s">
        <v>41</v>
      </c>
      <c r="D29" t="s">
        <v>152</v>
      </c>
      <c r="E29" t="s">
        <v>16</v>
      </c>
      <c r="F29" s="1">
        <v>7135</v>
      </c>
      <c r="H29" t="s">
        <v>56</v>
      </c>
      <c r="I29" s="1">
        <v>1137</v>
      </c>
      <c r="J29" t="s">
        <v>41</v>
      </c>
      <c r="K29" t="s">
        <v>157</v>
      </c>
      <c r="L29" t="s">
        <v>16</v>
      </c>
      <c r="M29">
        <v>668</v>
      </c>
    </row>
    <row r="30" spans="1:13" ht="12.75">
      <c r="A30" t="s">
        <v>22</v>
      </c>
      <c r="B30" s="1">
        <v>8491</v>
      </c>
      <c r="C30" t="s">
        <v>41</v>
      </c>
      <c r="D30" t="s">
        <v>85</v>
      </c>
      <c r="E30" t="s">
        <v>24</v>
      </c>
      <c r="F30" s="1">
        <v>14041</v>
      </c>
      <c r="H30" t="s">
        <v>22</v>
      </c>
      <c r="I30" s="1">
        <v>9921</v>
      </c>
      <c r="J30" t="s">
        <v>41</v>
      </c>
      <c r="K30" t="s">
        <v>85</v>
      </c>
      <c r="L30" t="s">
        <v>24</v>
      </c>
      <c r="M30" s="1">
        <v>13636</v>
      </c>
    </row>
    <row r="31" spans="1:13" ht="12.75">
      <c r="A31" t="s">
        <v>41</v>
      </c>
      <c r="B31" t="s">
        <v>41</v>
      </c>
      <c r="C31" t="s">
        <v>41</v>
      </c>
      <c r="D31" t="s">
        <v>153</v>
      </c>
      <c r="E31" t="s">
        <v>48</v>
      </c>
      <c r="F31">
        <v>53</v>
      </c>
      <c r="H31" t="s">
        <v>46</v>
      </c>
      <c r="I31">
        <v>34</v>
      </c>
      <c r="J31" t="s">
        <v>41</v>
      </c>
      <c r="K31" t="s">
        <v>153</v>
      </c>
      <c r="L31" t="s">
        <v>48</v>
      </c>
      <c r="M31">
        <v>48</v>
      </c>
    </row>
    <row r="32" spans="1:13" ht="12.75">
      <c r="A32" t="s">
        <v>19</v>
      </c>
      <c r="B32">
        <v>23</v>
      </c>
      <c r="C32" t="s">
        <v>41</v>
      </c>
      <c r="D32" t="s">
        <v>154</v>
      </c>
      <c r="E32" t="s">
        <v>21</v>
      </c>
      <c r="F32">
        <v>47</v>
      </c>
      <c r="H32" t="s">
        <v>31</v>
      </c>
      <c r="I32">
        <v>359</v>
      </c>
      <c r="J32" t="s">
        <v>41</v>
      </c>
      <c r="K32" t="s">
        <v>158</v>
      </c>
      <c r="L32" t="s">
        <v>59</v>
      </c>
      <c r="M32">
        <v>159</v>
      </c>
    </row>
    <row r="33" spans="1:13" ht="12.75">
      <c r="A33" t="s">
        <v>8</v>
      </c>
      <c r="B33" s="1">
        <v>16336</v>
      </c>
      <c r="C33" t="s">
        <v>41</v>
      </c>
      <c r="D33" t="s">
        <v>155</v>
      </c>
      <c r="E33" t="s">
        <v>10</v>
      </c>
      <c r="F33" s="1">
        <v>10308</v>
      </c>
      <c r="H33" t="s">
        <v>60</v>
      </c>
      <c r="I33">
        <v>83</v>
      </c>
      <c r="J33" t="s">
        <v>41</v>
      </c>
      <c r="K33" t="s">
        <v>159</v>
      </c>
      <c r="L33" t="s">
        <v>113</v>
      </c>
      <c r="M33">
        <v>86</v>
      </c>
    </row>
    <row r="34" spans="1:13" ht="12.75">
      <c r="A34" t="s">
        <v>31</v>
      </c>
      <c r="B34">
        <v>96</v>
      </c>
      <c r="C34" t="s">
        <v>41</v>
      </c>
      <c r="D34" t="s">
        <v>41</v>
      </c>
      <c r="E34" t="s">
        <v>41</v>
      </c>
      <c r="F34" t="s">
        <v>41</v>
      </c>
      <c r="H34" t="s">
        <v>8</v>
      </c>
      <c r="I34" s="1">
        <v>16538</v>
      </c>
      <c r="J34" t="s">
        <v>41</v>
      </c>
      <c r="K34" t="s">
        <v>160</v>
      </c>
      <c r="L34" t="s">
        <v>10</v>
      </c>
      <c r="M34" s="1">
        <v>17337</v>
      </c>
    </row>
    <row r="35" spans="1:13" ht="12.75">
      <c r="A35" t="s">
        <v>11</v>
      </c>
      <c r="B35">
        <v>122</v>
      </c>
      <c r="C35" t="s">
        <v>41</v>
      </c>
      <c r="D35" t="s">
        <v>41</v>
      </c>
      <c r="E35" t="s">
        <v>41</v>
      </c>
      <c r="F35" t="s">
        <v>41</v>
      </c>
      <c r="H35" t="s">
        <v>11</v>
      </c>
      <c r="I35">
        <v>175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32</v>
      </c>
      <c r="B36">
        <v>49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16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5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14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162</v>
      </c>
      <c r="C38" t="s">
        <v>41</v>
      </c>
      <c r="D38" t="s">
        <v>41</v>
      </c>
      <c r="E38" t="s">
        <v>41</v>
      </c>
      <c r="F38" t="s">
        <v>41</v>
      </c>
      <c r="H38" t="s">
        <v>42</v>
      </c>
      <c r="I38">
        <v>207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123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1893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2482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203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7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321</v>
      </c>
      <c r="J41" t="s">
        <v>41</v>
      </c>
      <c r="K41" t="s">
        <v>39</v>
      </c>
      <c r="L41" t="s">
        <v>41</v>
      </c>
      <c r="M41">
        <v>678</v>
      </c>
    </row>
    <row r="42" spans="1:13" ht="12.75">
      <c r="A42" t="s">
        <v>36</v>
      </c>
      <c r="B42">
        <v>15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34228</v>
      </c>
      <c r="J42" t="s">
        <v>41</v>
      </c>
      <c r="K42" t="s">
        <v>40</v>
      </c>
      <c r="L42" t="s">
        <v>41</v>
      </c>
      <c r="M42" s="1">
        <v>33946</v>
      </c>
    </row>
    <row r="43" spans="1:6" ht="12.75">
      <c r="A43" t="s">
        <v>37</v>
      </c>
      <c r="B43">
        <v>54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129</v>
      </c>
      <c r="C45" t="s">
        <v>41</v>
      </c>
      <c r="D45" t="s">
        <v>39</v>
      </c>
      <c r="E45" t="s">
        <v>41</v>
      </c>
      <c r="F45">
        <v>240</v>
      </c>
    </row>
    <row r="46" spans="1:6" ht="12.75">
      <c r="A46" t="s">
        <v>40</v>
      </c>
      <c r="B46" s="1">
        <v>32903</v>
      </c>
      <c r="C46" t="s">
        <v>41</v>
      </c>
      <c r="D46" t="s">
        <v>40</v>
      </c>
      <c r="E46" t="s">
        <v>41</v>
      </c>
      <c r="F46" s="1">
        <v>32905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2" sqref="G2:G21"/>
    </sheetView>
  </sheetViews>
  <sheetFormatPr defaultColWidth="9.140625" defaultRowHeight="12.75"/>
  <sheetData>
    <row r="1" ht="12.75">
      <c r="A1" t="s">
        <v>167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4564</v>
      </c>
      <c r="D3">
        <f>IF(ISERROR(VLOOKUP($B3,H$28:I$103,2,FALSE)),0,VLOOKUP($B3,H$28:I$103,2,FALSE))</f>
        <v>5287</v>
      </c>
      <c r="E3" s="4">
        <f aca="true" t="shared" si="0" ref="E3:F22">C3/C$22</f>
        <v>0.20221533008418255</v>
      </c>
      <c r="F3" s="4">
        <f t="shared" si="0"/>
        <v>0.19236646776306215</v>
      </c>
      <c r="G3" s="4">
        <f aca="true" t="shared" si="1" ref="G3:G21">E3-F3</f>
        <v>0.009848862321120394</v>
      </c>
      <c r="H3" s="4">
        <f>IF(G3&gt;0.001,G3,"")</f>
        <v>0.009848862321120394</v>
      </c>
    </row>
    <row r="4" spans="1:8" ht="12.75">
      <c r="A4" t="s">
        <v>22</v>
      </c>
      <c r="B4" t="s">
        <v>22</v>
      </c>
      <c r="C4">
        <f aca="true" t="shared" si="2" ref="C4:C22">IF(ISERROR(VLOOKUP($A4,A$28:B$103,2,FALSE)),0,VLOOKUP($A4,A$28:B$103,2,FALSE))</f>
        <v>13659</v>
      </c>
      <c r="D4">
        <f aca="true" t="shared" si="3" ref="D4:D22">IF(ISERROR(VLOOKUP($B4,H$28:I$103,2,FALSE)),0,VLOOKUP($B4,H$28:I$103,2,FALSE))</f>
        <v>17977</v>
      </c>
      <c r="E4" s="4">
        <f t="shared" si="0"/>
        <v>0.6051838723969871</v>
      </c>
      <c r="F4" s="4">
        <f t="shared" si="0"/>
        <v>0.6540896521612575</v>
      </c>
      <c r="G4" s="4">
        <f t="shared" si="1"/>
        <v>-0.04890577976427035</v>
      </c>
      <c r="H4" s="4">
        <f>G4</f>
        <v>-0.04890577976427035</v>
      </c>
    </row>
    <row r="5" spans="1:8" ht="12.75">
      <c r="A5" t="s">
        <v>26</v>
      </c>
      <c r="B5" t="s">
        <v>26</v>
      </c>
      <c r="C5">
        <f t="shared" si="2"/>
        <v>744</v>
      </c>
      <c r="D5">
        <f t="shared" si="3"/>
        <v>913</v>
      </c>
      <c r="E5" s="4">
        <f t="shared" si="0"/>
        <v>0.03296411165263624</v>
      </c>
      <c r="F5" s="4">
        <f t="shared" si="0"/>
        <v>0.033219327608790566</v>
      </c>
      <c r="G5" s="4">
        <f t="shared" si="1"/>
        <v>-0.00025521595615432546</v>
      </c>
      <c r="H5" s="4">
        <f aca="true" t="shared" si="4" ref="H5:H21">IF(G5&gt;0.001,G5,"")</f>
      </c>
    </row>
    <row r="6" spans="1:8" ht="12.75">
      <c r="A6" t="s">
        <v>5</v>
      </c>
      <c r="B6" t="s">
        <v>5</v>
      </c>
      <c r="C6">
        <f t="shared" si="2"/>
        <v>1755</v>
      </c>
      <c r="D6">
        <f t="shared" si="3"/>
        <v>1703</v>
      </c>
      <c r="E6" s="4">
        <f t="shared" si="0"/>
        <v>0.07775808595480727</v>
      </c>
      <c r="F6" s="4">
        <f t="shared" si="0"/>
        <v>0.06196332411584922</v>
      </c>
      <c r="G6" s="4">
        <f t="shared" si="1"/>
        <v>0.015794761838958046</v>
      </c>
      <c r="H6" s="4">
        <f t="shared" si="4"/>
        <v>0.015794761838958046</v>
      </c>
    </row>
    <row r="7" spans="1:8" ht="12.75">
      <c r="A7" t="s">
        <v>42</v>
      </c>
      <c r="B7" t="s">
        <v>42</v>
      </c>
      <c r="C7">
        <f t="shared" si="2"/>
        <v>263</v>
      </c>
      <c r="D7">
        <f t="shared" si="3"/>
        <v>131</v>
      </c>
      <c r="E7" s="4">
        <f t="shared" si="0"/>
        <v>0.011652636242800177</v>
      </c>
      <c r="F7" s="4">
        <f t="shared" si="0"/>
        <v>0.004766409547373017</v>
      </c>
      <c r="G7" s="4">
        <f t="shared" si="1"/>
        <v>0.00688622669542716</v>
      </c>
      <c r="H7" s="4">
        <f t="shared" si="4"/>
        <v>0.00688622669542716</v>
      </c>
    </row>
    <row r="8" spans="1:8" ht="12.75">
      <c r="A8" t="s">
        <v>31</v>
      </c>
      <c r="B8" t="s">
        <v>31</v>
      </c>
      <c r="C8">
        <f t="shared" si="2"/>
        <v>158</v>
      </c>
      <c r="D8">
        <f t="shared" si="3"/>
        <v>143</v>
      </c>
      <c r="E8" s="4">
        <f t="shared" si="0"/>
        <v>0.007000443066016836</v>
      </c>
      <c r="F8" s="4">
        <f t="shared" si="0"/>
        <v>0.005203027215834668</v>
      </c>
      <c r="G8" s="4">
        <f t="shared" si="1"/>
        <v>0.0017974158501821687</v>
      </c>
      <c r="H8" s="4">
        <f t="shared" si="4"/>
        <v>0.0017974158501821687</v>
      </c>
    </row>
    <row r="9" spans="1:8" ht="12.75">
      <c r="A9" t="s">
        <v>37</v>
      </c>
      <c r="B9" t="s">
        <v>37</v>
      </c>
      <c r="C9">
        <f t="shared" si="2"/>
        <v>40</v>
      </c>
      <c r="D9">
        <f t="shared" si="3"/>
        <v>41</v>
      </c>
      <c r="E9" s="4">
        <f t="shared" si="0"/>
        <v>0.0017722640673460345</v>
      </c>
      <c r="F9" s="4">
        <f t="shared" si="0"/>
        <v>0.001491777033910639</v>
      </c>
      <c r="G9" s="4">
        <f t="shared" si="1"/>
        <v>0.00028048703343539557</v>
      </c>
      <c r="H9" s="4">
        <f t="shared" si="4"/>
      </c>
    </row>
    <row r="10" spans="1:8" ht="12.75">
      <c r="A10" t="s">
        <v>14</v>
      </c>
      <c r="B10" t="s">
        <v>56</v>
      </c>
      <c r="C10">
        <f t="shared" si="2"/>
        <v>464</v>
      </c>
      <c r="D10">
        <f t="shared" si="3"/>
        <v>393</v>
      </c>
      <c r="E10" s="4">
        <f t="shared" si="0"/>
        <v>0.020558263181214002</v>
      </c>
      <c r="F10" s="4">
        <f t="shared" si="0"/>
        <v>0.014299228642119051</v>
      </c>
      <c r="G10" s="4">
        <f t="shared" si="1"/>
        <v>0.006259034539094951</v>
      </c>
      <c r="H10" s="4">
        <f t="shared" si="4"/>
        <v>0.006259034539094951</v>
      </c>
    </row>
    <row r="11" spans="1:8" ht="12.75">
      <c r="A11" t="s">
        <v>34</v>
      </c>
      <c r="B11" t="s">
        <v>60</v>
      </c>
      <c r="C11">
        <f t="shared" si="2"/>
        <v>477</v>
      </c>
      <c r="D11">
        <f t="shared" si="3"/>
        <v>253</v>
      </c>
      <c r="E11" s="4">
        <f t="shared" si="0"/>
        <v>0.02113424900310146</v>
      </c>
      <c r="F11" s="4">
        <f t="shared" si="0"/>
        <v>0.009205355843399796</v>
      </c>
      <c r="G11" s="4">
        <f t="shared" si="1"/>
        <v>0.011928893159701665</v>
      </c>
      <c r="H11" s="4">
        <f t="shared" si="4"/>
        <v>0.011928893159701665</v>
      </c>
    </row>
    <row r="12" spans="1:8" ht="12.75">
      <c r="A12" t="s">
        <v>11</v>
      </c>
      <c r="B12" t="s">
        <v>11</v>
      </c>
      <c r="C12">
        <f t="shared" si="2"/>
        <v>53</v>
      </c>
      <c r="D12">
        <f t="shared" si="3"/>
        <v>93</v>
      </c>
      <c r="E12" s="4">
        <f t="shared" si="0"/>
        <v>0.0023482498892334956</v>
      </c>
      <c r="F12" s="4">
        <f t="shared" si="0"/>
        <v>0.0033837869305777908</v>
      </c>
      <c r="G12" s="4">
        <f t="shared" si="1"/>
        <v>-0.0010355370413442952</v>
      </c>
      <c r="H12" s="4">
        <f t="shared" si="4"/>
      </c>
    </row>
    <row r="13" spans="1:8" ht="12.75">
      <c r="A13" t="s">
        <v>32</v>
      </c>
      <c r="B13" t="s">
        <v>32</v>
      </c>
      <c r="C13">
        <f t="shared" si="2"/>
        <v>4</v>
      </c>
      <c r="D13">
        <f t="shared" si="3"/>
        <v>0</v>
      </c>
      <c r="E13" s="4">
        <f t="shared" si="0"/>
        <v>0.00017722640673460346</v>
      </c>
      <c r="F13" s="4">
        <f t="shared" si="0"/>
        <v>0</v>
      </c>
      <c r="G13" s="4">
        <f t="shared" si="1"/>
        <v>0.00017722640673460346</v>
      </c>
      <c r="H13" s="4">
        <f t="shared" si="4"/>
      </c>
    </row>
    <row r="14" spans="1:8" ht="12.75">
      <c r="A14" t="s">
        <v>19</v>
      </c>
      <c r="B14" t="s">
        <v>19</v>
      </c>
      <c r="C14">
        <f t="shared" si="2"/>
        <v>2</v>
      </c>
      <c r="D14">
        <f t="shared" si="3"/>
        <v>7</v>
      </c>
      <c r="E14" s="4">
        <f t="shared" si="0"/>
        <v>8.861320336730173E-05</v>
      </c>
      <c r="F14" s="4">
        <f t="shared" si="0"/>
        <v>0.00025469363993596274</v>
      </c>
      <c r="G14" s="4">
        <f t="shared" si="1"/>
        <v>-0.000166080436568661</v>
      </c>
      <c r="H14" s="4">
        <f t="shared" si="4"/>
      </c>
    </row>
    <row r="15" spans="1:8" ht="12.75">
      <c r="A15" t="s">
        <v>36</v>
      </c>
      <c r="B15" t="s">
        <v>36</v>
      </c>
      <c r="C15">
        <f t="shared" si="2"/>
        <v>4</v>
      </c>
      <c r="D15">
        <f t="shared" si="3"/>
        <v>0</v>
      </c>
      <c r="E15" s="4">
        <f t="shared" si="0"/>
        <v>0.00017722640673460346</v>
      </c>
      <c r="F15" s="4">
        <f t="shared" si="0"/>
        <v>0</v>
      </c>
      <c r="G15" s="4">
        <f t="shared" si="1"/>
        <v>0.00017722640673460346</v>
      </c>
      <c r="H15" s="4">
        <f t="shared" si="4"/>
      </c>
    </row>
    <row r="16" spans="1:8" ht="12.75">
      <c r="A16" t="s">
        <v>35</v>
      </c>
      <c r="B16" t="s">
        <v>35</v>
      </c>
      <c r="C16">
        <f t="shared" si="2"/>
        <v>5</v>
      </c>
      <c r="D16">
        <f t="shared" si="3"/>
        <v>0</v>
      </c>
      <c r="E16" s="4">
        <f t="shared" si="0"/>
        <v>0.00022153300841825432</v>
      </c>
      <c r="F16" s="4">
        <f t="shared" si="0"/>
        <v>0</v>
      </c>
      <c r="G16" s="4">
        <f t="shared" si="1"/>
        <v>0.00022153300841825432</v>
      </c>
      <c r="H16" s="4">
        <f t="shared" si="4"/>
      </c>
    </row>
    <row r="17" spans="1:8" ht="12.75">
      <c r="A17" t="s">
        <v>33</v>
      </c>
      <c r="B17" t="s">
        <v>33</v>
      </c>
      <c r="C17">
        <f t="shared" si="2"/>
        <v>24</v>
      </c>
      <c r="D17">
        <f t="shared" si="3"/>
        <v>0</v>
      </c>
      <c r="E17" s="4">
        <f t="shared" si="0"/>
        <v>0.0010633584404076207</v>
      </c>
      <c r="F17" s="4">
        <f t="shared" si="0"/>
        <v>0</v>
      </c>
      <c r="G17" s="4">
        <f t="shared" si="1"/>
        <v>0.0010633584404076207</v>
      </c>
      <c r="H17" s="4">
        <f t="shared" si="4"/>
        <v>0.0010633584404076207</v>
      </c>
    </row>
    <row r="18" spans="1:8" ht="12.75">
      <c r="A18" t="s">
        <v>50</v>
      </c>
      <c r="B18" t="s">
        <v>50</v>
      </c>
      <c r="C18">
        <f t="shared" si="2"/>
        <v>0</v>
      </c>
      <c r="D18">
        <f t="shared" si="3"/>
        <v>10</v>
      </c>
      <c r="E18" s="4">
        <f t="shared" si="0"/>
        <v>0</v>
      </c>
      <c r="F18" s="4">
        <f t="shared" si="0"/>
        <v>0.00036384805705137535</v>
      </c>
      <c r="G18" s="4">
        <f t="shared" si="1"/>
        <v>-0.00036384805705137535</v>
      </c>
      <c r="H18" s="4">
        <f t="shared" si="4"/>
      </c>
    </row>
    <row r="19" spans="1:8" ht="12.75">
      <c r="A19" t="s">
        <v>46</v>
      </c>
      <c r="B19" t="s">
        <v>46</v>
      </c>
      <c r="C19">
        <f t="shared" si="2"/>
        <v>0</v>
      </c>
      <c r="D19">
        <f t="shared" si="3"/>
        <v>9</v>
      </c>
      <c r="E19" s="4">
        <f t="shared" si="0"/>
        <v>0</v>
      </c>
      <c r="F19" s="4">
        <f t="shared" si="0"/>
        <v>0.00032746325134623783</v>
      </c>
      <c r="G19" s="4">
        <f t="shared" si="1"/>
        <v>-0.00032746325134623783</v>
      </c>
      <c r="H19" s="4">
        <f t="shared" si="4"/>
      </c>
    </row>
    <row r="20" spans="3:8" ht="12.75">
      <c r="C20">
        <f t="shared" si="2"/>
        <v>0</v>
      </c>
      <c r="D20">
        <f t="shared" si="3"/>
        <v>0</v>
      </c>
      <c r="E20" s="4">
        <f t="shared" si="0"/>
        <v>0</v>
      </c>
      <c r="F20" s="4">
        <f t="shared" si="0"/>
        <v>0</v>
      </c>
      <c r="G20" s="4">
        <f t="shared" si="1"/>
        <v>0</v>
      </c>
      <c r="H20" s="4">
        <f t="shared" si="4"/>
      </c>
    </row>
    <row r="21" spans="1:8" ht="12.75">
      <c r="A21" t="s">
        <v>38</v>
      </c>
      <c r="B21" t="s">
        <v>38</v>
      </c>
      <c r="C21">
        <f t="shared" si="2"/>
        <v>354</v>
      </c>
      <c r="D21">
        <f t="shared" si="3"/>
        <v>524</v>
      </c>
      <c r="E21" s="4">
        <f t="shared" si="0"/>
        <v>0.015684536996012407</v>
      </c>
      <c r="F21" s="4">
        <f t="shared" si="0"/>
        <v>0.019065638189492067</v>
      </c>
      <c r="G21" s="4">
        <f t="shared" si="1"/>
        <v>-0.0033811011934796603</v>
      </c>
      <c r="H21" s="4">
        <f t="shared" si="4"/>
      </c>
    </row>
    <row r="22" spans="1:6" ht="12.75">
      <c r="A22" t="s">
        <v>40</v>
      </c>
      <c r="B22" t="s">
        <v>40</v>
      </c>
      <c r="C22">
        <f t="shared" si="2"/>
        <v>22570</v>
      </c>
      <c r="D22">
        <f t="shared" si="3"/>
        <v>27484</v>
      </c>
      <c r="E22" s="4">
        <f t="shared" si="0"/>
        <v>1</v>
      </c>
      <c r="F22" s="4">
        <f t="shared" si="0"/>
        <v>1</v>
      </c>
    </row>
    <row r="23" spans="1:8" ht="13.5" thickBot="1">
      <c r="A23" s="2" t="s">
        <v>62</v>
      </c>
      <c r="B23" s="2"/>
      <c r="C23" s="2">
        <f>SUM(C3:C21)</f>
        <v>22570</v>
      </c>
      <c r="D23" s="2">
        <f>SUM(D3:D21)</f>
        <v>27484</v>
      </c>
      <c r="E23" s="5"/>
      <c r="F23" s="5"/>
      <c r="G23" s="5">
        <f>VLOOKUP("LAB",E27:F45,2,FALSE)</f>
        <v>15241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0.8962010366773834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8</v>
      </c>
      <c r="B28" s="1">
        <v>4564</v>
      </c>
      <c r="C28" t="s">
        <v>41</v>
      </c>
      <c r="D28" t="s">
        <v>161</v>
      </c>
      <c r="E28" t="s">
        <v>10</v>
      </c>
      <c r="F28" s="1">
        <v>3923</v>
      </c>
      <c r="H28" t="s">
        <v>8</v>
      </c>
      <c r="I28" s="1">
        <v>5287</v>
      </c>
      <c r="J28" t="s">
        <v>41</v>
      </c>
      <c r="K28" t="s">
        <v>168</v>
      </c>
      <c r="L28" t="s">
        <v>10</v>
      </c>
      <c r="M28" s="1">
        <v>3561</v>
      </c>
    </row>
    <row r="29" spans="1:13" ht="12.75">
      <c r="A29" t="s">
        <v>5</v>
      </c>
      <c r="B29" s="1">
        <v>1755</v>
      </c>
      <c r="C29" t="s">
        <v>41</v>
      </c>
      <c r="D29" t="s">
        <v>162</v>
      </c>
      <c r="E29" t="s">
        <v>7</v>
      </c>
      <c r="F29" s="1">
        <v>1668</v>
      </c>
      <c r="H29" t="s">
        <v>41</v>
      </c>
      <c r="I29" s="1" t="s">
        <v>41</v>
      </c>
      <c r="J29" t="s">
        <v>41</v>
      </c>
      <c r="K29" t="s">
        <v>169</v>
      </c>
      <c r="L29" t="s">
        <v>102</v>
      </c>
      <c r="M29">
        <v>63</v>
      </c>
    </row>
    <row r="30" spans="1:13" ht="12.75">
      <c r="A30" t="s">
        <v>26</v>
      </c>
      <c r="B30" s="1">
        <v>744</v>
      </c>
      <c r="C30" t="s">
        <v>41</v>
      </c>
      <c r="D30" t="s">
        <v>163</v>
      </c>
      <c r="E30" t="s">
        <v>28</v>
      </c>
      <c r="F30" s="1">
        <v>556</v>
      </c>
      <c r="H30" t="s">
        <v>31</v>
      </c>
      <c r="I30" s="1">
        <v>143</v>
      </c>
      <c r="J30" t="s">
        <v>41</v>
      </c>
      <c r="K30" t="s">
        <v>170</v>
      </c>
      <c r="L30" t="s">
        <v>59</v>
      </c>
      <c r="M30" s="1">
        <v>248</v>
      </c>
    </row>
    <row r="31" spans="1:13" ht="12.75">
      <c r="A31" t="s">
        <v>22</v>
      </c>
      <c r="B31" s="1">
        <v>13659</v>
      </c>
      <c r="C31" t="s">
        <v>41</v>
      </c>
      <c r="D31" t="s">
        <v>89</v>
      </c>
      <c r="E31" t="s">
        <v>24</v>
      </c>
      <c r="F31" s="1">
        <v>15241</v>
      </c>
      <c r="H31" t="s">
        <v>60</v>
      </c>
      <c r="I31">
        <v>253</v>
      </c>
      <c r="J31" t="s">
        <v>41</v>
      </c>
      <c r="K31" t="s">
        <v>112</v>
      </c>
      <c r="L31" t="s">
        <v>113</v>
      </c>
      <c r="M31">
        <v>461</v>
      </c>
    </row>
    <row r="32" spans="1:13" ht="12.75">
      <c r="A32" t="s">
        <v>14</v>
      </c>
      <c r="B32">
        <v>464</v>
      </c>
      <c r="C32" t="s">
        <v>41</v>
      </c>
      <c r="D32" t="s">
        <v>164</v>
      </c>
      <c r="E32" t="s">
        <v>16</v>
      </c>
      <c r="F32">
        <v>425</v>
      </c>
      <c r="H32" t="s">
        <v>56</v>
      </c>
      <c r="I32">
        <v>393</v>
      </c>
      <c r="J32" t="s">
        <v>41</v>
      </c>
      <c r="K32" t="s">
        <v>171</v>
      </c>
      <c r="L32" t="s">
        <v>16</v>
      </c>
      <c r="M32">
        <v>425</v>
      </c>
    </row>
    <row r="33" spans="1:13" ht="12.75">
      <c r="A33" t="s">
        <v>41</v>
      </c>
      <c r="B33" s="1" t="s">
        <v>41</v>
      </c>
      <c r="C33" t="s">
        <v>41</v>
      </c>
      <c r="D33" t="s">
        <v>165</v>
      </c>
      <c r="E33" t="s">
        <v>113</v>
      </c>
      <c r="F33" s="1">
        <v>205</v>
      </c>
      <c r="H33" t="s">
        <v>22</v>
      </c>
      <c r="I33" s="1">
        <v>17977</v>
      </c>
      <c r="J33" t="s">
        <v>41</v>
      </c>
      <c r="K33" t="s">
        <v>172</v>
      </c>
      <c r="L33" t="s">
        <v>24</v>
      </c>
      <c r="M33" s="1">
        <v>19399</v>
      </c>
    </row>
    <row r="34" spans="1:13" ht="12.75">
      <c r="A34" t="s">
        <v>41</v>
      </c>
      <c r="B34" t="s">
        <v>41</v>
      </c>
      <c r="C34" t="s">
        <v>41</v>
      </c>
      <c r="D34" t="s">
        <v>166</v>
      </c>
      <c r="E34" t="s">
        <v>102</v>
      </c>
      <c r="F34">
        <v>44</v>
      </c>
      <c r="H34" t="s">
        <v>5</v>
      </c>
      <c r="I34" s="1">
        <v>1703</v>
      </c>
      <c r="J34" t="s">
        <v>41</v>
      </c>
      <c r="K34" t="s">
        <v>173</v>
      </c>
      <c r="L34" t="s">
        <v>7</v>
      </c>
      <c r="M34" s="1">
        <v>999</v>
      </c>
    </row>
    <row r="35" spans="1:13" ht="12.75">
      <c r="A35" t="s">
        <v>31</v>
      </c>
      <c r="B35">
        <v>158</v>
      </c>
      <c r="C35" t="s">
        <v>41</v>
      </c>
      <c r="D35" t="s">
        <v>41</v>
      </c>
      <c r="E35" t="s">
        <v>41</v>
      </c>
      <c r="F35" t="s">
        <v>41</v>
      </c>
      <c r="H35" t="s">
        <v>46</v>
      </c>
      <c r="I35">
        <v>9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11</v>
      </c>
      <c r="B36">
        <v>53</v>
      </c>
      <c r="C36" t="s">
        <v>41</v>
      </c>
      <c r="D36" t="s">
        <v>41</v>
      </c>
      <c r="E36" t="s">
        <v>41</v>
      </c>
      <c r="F36" t="s">
        <v>41</v>
      </c>
      <c r="H36" t="s">
        <v>11</v>
      </c>
      <c r="I36">
        <v>93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32</v>
      </c>
      <c r="B37">
        <v>4</v>
      </c>
      <c r="C37" t="s">
        <v>41</v>
      </c>
      <c r="D37" t="s">
        <v>41</v>
      </c>
      <c r="E37" t="s">
        <v>41</v>
      </c>
      <c r="F37" t="s">
        <v>41</v>
      </c>
      <c r="H37" t="s">
        <v>19</v>
      </c>
      <c r="I37">
        <v>7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19</v>
      </c>
      <c r="B38">
        <v>2</v>
      </c>
      <c r="C38" t="s">
        <v>41</v>
      </c>
      <c r="D38" t="s">
        <v>41</v>
      </c>
      <c r="E38" t="s">
        <v>41</v>
      </c>
      <c r="F38" t="s">
        <v>41</v>
      </c>
      <c r="H38" t="s">
        <v>26</v>
      </c>
      <c r="I38">
        <v>913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24</v>
      </c>
      <c r="C39" t="s">
        <v>41</v>
      </c>
      <c r="D39" t="s">
        <v>41</v>
      </c>
      <c r="E39" t="s">
        <v>41</v>
      </c>
      <c r="F39" t="s">
        <v>41</v>
      </c>
      <c r="H39" t="s">
        <v>50</v>
      </c>
      <c r="I39" s="1">
        <v>10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 s="1">
        <v>477</v>
      </c>
      <c r="C40" t="s">
        <v>41</v>
      </c>
      <c r="D40" t="s">
        <v>41</v>
      </c>
      <c r="E40" t="s">
        <v>41</v>
      </c>
      <c r="F40" t="s">
        <v>41</v>
      </c>
      <c r="H40" t="s">
        <v>42</v>
      </c>
      <c r="I40">
        <v>131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42</v>
      </c>
      <c r="B41">
        <v>263</v>
      </c>
      <c r="C41" t="s">
        <v>41</v>
      </c>
      <c r="D41" t="s">
        <v>41</v>
      </c>
      <c r="E41" t="s">
        <v>41</v>
      </c>
      <c r="F41" t="s">
        <v>41</v>
      </c>
      <c r="H41" t="s">
        <v>37</v>
      </c>
      <c r="I41">
        <v>41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35</v>
      </c>
      <c r="B42">
        <v>5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 s="1">
        <v>524</v>
      </c>
      <c r="J42" t="s">
        <v>41</v>
      </c>
      <c r="K42" t="s">
        <v>39</v>
      </c>
      <c r="L42" t="s">
        <v>41</v>
      </c>
      <c r="M42" s="1">
        <v>1371</v>
      </c>
    </row>
    <row r="43" spans="1:13" ht="12.75">
      <c r="A43" t="s">
        <v>36</v>
      </c>
      <c r="B43">
        <v>4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27484</v>
      </c>
      <c r="J43" t="s">
        <v>41</v>
      </c>
      <c r="K43" t="s">
        <v>40</v>
      </c>
      <c r="L43" t="s">
        <v>41</v>
      </c>
      <c r="M43" s="1">
        <v>26527</v>
      </c>
    </row>
    <row r="44" spans="1:6" ht="12.75">
      <c r="A44" t="s">
        <v>37</v>
      </c>
      <c r="B44">
        <v>40</v>
      </c>
      <c r="C44" t="s">
        <v>41</v>
      </c>
      <c r="D44" t="s">
        <v>41</v>
      </c>
      <c r="E44" t="s">
        <v>41</v>
      </c>
      <c r="F44" t="s">
        <v>41</v>
      </c>
    </row>
    <row r="45" ht="12.75">
      <c r="A45" t="s">
        <v>41</v>
      </c>
    </row>
    <row r="46" spans="1:6" ht="12.75">
      <c r="A46" t="s">
        <v>38</v>
      </c>
      <c r="B46" s="1">
        <v>354</v>
      </c>
      <c r="C46" t="s">
        <v>41</v>
      </c>
      <c r="D46" t="s">
        <v>39</v>
      </c>
      <c r="E46" t="s">
        <v>41</v>
      </c>
      <c r="F46" s="1">
        <v>521</v>
      </c>
    </row>
    <row r="47" spans="1:6" ht="12.75">
      <c r="A47" t="s">
        <v>40</v>
      </c>
      <c r="B47" s="1">
        <v>22570</v>
      </c>
      <c r="C47" t="s">
        <v>41</v>
      </c>
      <c r="D47" t="s">
        <v>40</v>
      </c>
      <c r="E47" t="s">
        <v>41</v>
      </c>
      <c r="F47" s="1">
        <v>22583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G2" sqref="G2:G21"/>
    </sheetView>
  </sheetViews>
  <sheetFormatPr defaultColWidth="9.140625" defaultRowHeight="12.75"/>
  <cols>
    <col min="1" max="1" width="13.7109375" style="0" customWidth="1"/>
    <col min="2" max="2" width="29.8515625" style="0" bestFit="1" customWidth="1"/>
  </cols>
  <sheetData>
    <row r="1" ht="12.75">
      <c r="A1" t="s">
        <v>189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>IF(ISERROR(VLOOKUP($A3,A$28:B$103,2,FALSE)),0,VLOOKUP($A3,A$28:B$103,2,FALSE))</f>
        <v>9798</v>
      </c>
      <c r="D3">
        <f>IF(ISERROR(VLOOKUP($B3,H$28:I$103,2,FALSE)),0,VLOOKUP($B3,H$28:I$103,2,FALSE))</f>
        <v>9707</v>
      </c>
      <c r="E3" s="4">
        <f aca="true" t="shared" si="0" ref="E3:E22">C3/C$22</f>
        <v>0.3222072412772534</v>
      </c>
      <c r="F3" s="4">
        <f aca="true" t="shared" si="1" ref="F3:F22">D3/D$22</f>
        <v>0.3219034985906152</v>
      </c>
      <c r="G3" s="4">
        <f aca="true" t="shared" si="2" ref="G3:G21">E3-F3</f>
        <v>0.000303742686638242</v>
      </c>
      <c r="H3" s="4">
        <f>IF(G3&gt;0.001,G3,"")</f>
      </c>
    </row>
    <row r="4" spans="1:8" ht="12.75">
      <c r="A4" t="s">
        <v>22</v>
      </c>
      <c r="B4" t="s">
        <v>22</v>
      </c>
      <c r="C4">
        <f aca="true" t="shared" si="3" ref="C4:C22">IF(ISERROR(VLOOKUP($A4,A$28:B$103,2,FALSE)),0,VLOOKUP($A4,A$28:B$103,2,FALSE))</f>
        <v>9822</v>
      </c>
      <c r="D4">
        <f aca="true" t="shared" si="4" ref="D4:D22">IF(ISERROR(VLOOKUP($B4,H$28:I$103,2,FALSE)),0,VLOOKUP($B4,H$28:I$103,2,FALSE))</f>
        <v>10127</v>
      </c>
      <c r="E4" s="4">
        <f t="shared" si="0"/>
        <v>0.32299648130487685</v>
      </c>
      <c r="F4" s="4">
        <f t="shared" si="1"/>
        <v>0.3358315370585309</v>
      </c>
      <c r="G4" s="4">
        <f t="shared" si="2"/>
        <v>-0.012835055753654068</v>
      </c>
      <c r="H4" s="4">
        <f>G4</f>
        <v>-0.012835055753654068</v>
      </c>
    </row>
    <row r="5" spans="1:8" ht="12.75">
      <c r="A5" t="s">
        <v>26</v>
      </c>
      <c r="B5" t="s">
        <v>26</v>
      </c>
      <c r="C5">
        <f t="shared" si="3"/>
        <v>6718</v>
      </c>
      <c r="D5">
        <f t="shared" si="4"/>
        <v>7010</v>
      </c>
      <c r="E5" s="4">
        <f t="shared" si="0"/>
        <v>0.22092143773225031</v>
      </c>
      <c r="F5" s="4">
        <f t="shared" si="1"/>
        <v>0.23246559442878462</v>
      </c>
      <c r="G5" s="4">
        <f t="shared" si="2"/>
        <v>-0.011544156696534302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3"/>
        <v>2134</v>
      </c>
      <c r="D6">
        <f t="shared" si="4"/>
        <v>1706</v>
      </c>
      <c r="E6" s="4">
        <f t="shared" si="0"/>
        <v>0.07017659245618074</v>
      </c>
      <c r="F6" s="4">
        <f t="shared" si="1"/>
        <v>0.05657436577681976</v>
      </c>
      <c r="G6" s="4">
        <f t="shared" si="2"/>
        <v>0.01360222667936098</v>
      </c>
      <c r="H6" s="4">
        <f t="shared" si="5"/>
        <v>0.01360222667936098</v>
      </c>
    </row>
    <row r="7" spans="1:8" ht="12.75">
      <c r="A7" t="s">
        <v>42</v>
      </c>
      <c r="B7" t="s">
        <v>42</v>
      </c>
      <c r="C7">
        <f t="shared" si="3"/>
        <v>100</v>
      </c>
      <c r="D7">
        <f t="shared" si="4"/>
        <v>126</v>
      </c>
      <c r="E7" s="4">
        <f t="shared" si="0"/>
        <v>0.003288500115097504</v>
      </c>
      <c r="F7" s="4">
        <f t="shared" si="1"/>
        <v>0.00417841154037473</v>
      </c>
      <c r="G7" s="4">
        <f t="shared" si="2"/>
        <v>-0.0008899114252772259</v>
      </c>
      <c r="H7" s="4">
        <f t="shared" si="5"/>
      </c>
    </row>
    <row r="8" spans="1:8" ht="12.75">
      <c r="A8" t="s">
        <v>31</v>
      </c>
      <c r="B8" t="s">
        <v>31</v>
      </c>
      <c r="C8">
        <f t="shared" si="3"/>
        <v>101</v>
      </c>
      <c r="D8">
        <f t="shared" si="4"/>
        <v>218</v>
      </c>
      <c r="E8" s="4">
        <f t="shared" si="0"/>
        <v>0.003321385116248479</v>
      </c>
      <c r="F8" s="4">
        <f t="shared" si="1"/>
        <v>0.007229315204775328</v>
      </c>
      <c r="G8" s="4">
        <f t="shared" si="2"/>
        <v>-0.003907930088526849</v>
      </c>
      <c r="H8" s="4">
        <f t="shared" si="5"/>
      </c>
    </row>
    <row r="9" spans="1:8" ht="12.75">
      <c r="A9" t="s">
        <v>37</v>
      </c>
      <c r="B9" t="s">
        <v>37</v>
      </c>
      <c r="C9">
        <f t="shared" si="3"/>
        <v>74</v>
      </c>
      <c r="D9">
        <f t="shared" si="4"/>
        <v>183</v>
      </c>
      <c r="E9" s="4">
        <f t="shared" si="0"/>
        <v>0.002433490085172153</v>
      </c>
      <c r="F9" s="4">
        <f t="shared" si="1"/>
        <v>0.006068645332449014</v>
      </c>
      <c r="G9" s="4">
        <f t="shared" si="2"/>
        <v>-0.0036351552472768606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3"/>
        <v>839</v>
      </c>
      <c r="D10">
        <f t="shared" si="4"/>
        <v>405</v>
      </c>
      <c r="E10" s="4">
        <f t="shared" si="0"/>
        <v>0.02759051596566806</v>
      </c>
      <c r="F10" s="4">
        <f t="shared" si="1"/>
        <v>0.013430608522633062</v>
      </c>
      <c r="G10" s="4">
        <f t="shared" si="2"/>
        <v>0.014159907443034997</v>
      </c>
      <c r="H10" s="4">
        <f t="shared" si="5"/>
        <v>0.014159907443034997</v>
      </c>
    </row>
    <row r="11" spans="1:8" ht="12.75">
      <c r="A11" t="s">
        <v>34</v>
      </c>
      <c r="B11" t="s">
        <v>60</v>
      </c>
      <c r="C11">
        <f t="shared" si="3"/>
        <v>485</v>
      </c>
      <c r="D11">
        <f t="shared" si="4"/>
        <v>181</v>
      </c>
      <c r="E11" s="4">
        <f t="shared" si="0"/>
        <v>0.015949225558222896</v>
      </c>
      <c r="F11" s="4">
        <f t="shared" si="1"/>
        <v>0.006002321339744652</v>
      </c>
      <c r="G11" s="4">
        <f t="shared" si="2"/>
        <v>0.009946904218478244</v>
      </c>
      <c r="H11" s="4">
        <f t="shared" si="5"/>
        <v>0.009946904218478244</v>
      </c>
    </row>
    <row r="12" spans="1:8" ht="12.75">
      <c r="A12" t="s">
        <v>11</v>
      </c>
      <c r="B12" t="s">
        <v>11</v>
      </c>
      <c r="C12">
        <f t="shared" si="3"/>
        <v>131</v>
      </c>
      <c r="D12">
        <f t="shared" si="4"/>
        <v>172</v>
      </c>
      <c r="E12" s="4">
        <f t="shared" si="0"/>
        <v>0.00430793515077773</v>
      </c>
      <c r="F12" s="4">
        <f t="shared" si="1"/>
        <v>0.005703863372575029</v>
      </c>
      <c r="G12" s="4">
        <f t="shared" si="2"/>
        <v>-0.0013959282217972987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3"/>
        <v>52</v>
      </c>
      <c r="D13">
        <f t="shared" si="4"/>
        <v>0</v>
      </c>
      <c r="E13" s="4">
        <f t="shared" si="0"/>
        <v>0.0017100200598507021</v>
      </c>
      <c r="F13" s="4">
        <f t="shared" si="1"/>
        <v>0</v>
      </c>
      <c r="G13" s="4">
        <f t="shared" si="2"/>
        <v>0.0017100200598507021</v>
      </c>
      <c r="H13" s="4">
        <f t="shared" si="5"/>
        <v>0.0017100200598507021</v>
      </c>
    </row>
    <row r="14" spans="1:8" ht="12.75">
      <c r="A14" t="s">
        <v>19</v>
      </c>
      <c r="B14" t="s">
        <v>19</v>
      </c>
      <c r="C14">
        <f t="shared" si="3"/>
        <v>32</v>
      </c>
      <c r="D14">
        <f t="shared" si="4"/>
        <v>62</v>
      </c>
      <c r="E14" s="4">
        <f t="shared" si="0"/>
        <v>0.0010523200368312013</v>
      </c>
      <c r="F14" s="4">
        <f t="shared" si="1"/>
        <v>0.0020560437738351848</v>
      </c>
      <c r="G14" s="4">
        <f t="shared" si="2"/>
        <v>-0.0010037237370039834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3"/>
        <v>19</v>
      </c>
      <c r="D15">
        <f t="shared" si="4"/>
        <v>0</v>
      </c>
      <c r="E15" s="4">
        <f t="shared" si="0"/>
        <v>0.0006248150218685258</v>
      </c>
      <c r="F15" s="4">
        <f t="shared" si="1"/>
        <v>0</v>
      </c>
      <c r="G15" s="4">
        <f t="shared" si="2"/>
        <v>0.0006248150218685258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3"/>
        <v>6</v>
      </c>
      <c r="D16">
        <f t="shared" si="4"/>
        <v>0</v>
      </c>
      <c r="E16" s="4">
        <f t="shared" si="0"/>
        <v>0.00019731000690585023</v>
      </c>
      <c r="F16" s="4">
        <f t="shared" si="1"/>
        <v>0</v>
      </c>
      <c r="G16" s="4">
        <f t="shared" si="2"/>
        <v>0.00019731000690585023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3"/>
        <v>1</v>
      </c>
      <c r="D17">
        <f t="shared" si="4"/>
        <v>0</v>
      </c>
      <c r="E17" s="4">
        <f t="shared" si="0"/>
        <v>3.288500115097504E-05</v>
      </c>
      <c r="F17" s="4">
        <f t="shared" si="1"/>
        <v>0</v>
      </c>
      <c r="G17" s="4">
        <f t="shared" si="2"/>
        <v>3.288500115097504E-05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3"/>
        <v>0</v>
      </c>
      <c r="D18">
        <f t="shared" si="4"/>
        <v>18</v>
      </c>
      <c r="E18" s="4">
        <f t="shared" si="0"/>
        <v>0</v>
      </c>
      <c r="F18" s="4">
        <f t="shared" si="1"/>
        <v>0.0005969159343392472</v>
      </c>
      <c r="G18" s="4">
        <f t="shared" si="2"/>
        <v>-0.0005969159343392472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3"/>
        <v>0</v>
      </c>
      <c r="D19">
        <f t="shared" si="4"/>
        <v>50</v>
      </c>
      <c r="E19" s="4">
        <f t="shared" si="0"/>
        <v>0</v>
      </c>
      <c r="F19" s="4">
        <f t="shared" si="1"/>
        <v>0.00165809981760902</v>
      </c>
      <c r="G19" s="4">
        <f t="shared" si="2"/>
        <v>-0.00165809981760902</v>
      </c>
      <c r="H19" s="4">
        <f t="shared" si="5"/>
      </c>
    </row>
    <row r="20" spans="3:8" ht="12.75">
      <c r="C20">
        <f t="shared" si="3"/>
        <v>0</v>
      </c>
      <c r="D20">
        <f t="shared" si="4"/>
        <v>0</v>
      </c>
      <c r="E20" s="4">
        <f t="shared" si="0"/>
        <v>0</v>
      </c>
      <c r="F20" s="4">
        <f t="shared" si="1"/>
        <v>0</v>
      </c>
      <c r="G20" s="4">
        <f t="shared" si="2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3"/>
        <v>97</v>
      </c>
      <c r="D21">
        <f t="shared" si="4"/>
        <v>190</v>
      </c>
      <c r="E21" s="4">
        <f t="shared" si="0"/>
        <v>0.0031898451116445787</v>
      </c>
      <c r="F21" s="4">
        <f t="shared" si="1"/>
        <v>0.006300779306914276</v>
      </c>
      <c r="G21" s="4">
        <f t="shared" si="2"/>
        <v>-0.0031109341952696976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3"/>
        <v>30409</v>
      </c>
      <c r="D22">
        <f t="shared" si="4"/>
        <v>30155</v>
      </c>
      <c r="E22" s="4">
        <f t="shared" si="0"/>
        <v>1</v>
      </c>
      <c r="F22" s="4">
        <f t="shared" si="1"/>
        <v>1</v>
      </c>
    </row>
    <row r="23" spans="1:8" ht="13.5" thickBot="1">
      <c r="A23" s="2" t="s">
        <v>62</v>
      </c>
      <c r="B23" s="2"/>
      <c r="C23" s="2">
        <f>SUM(C3:C21)</f>
        <v>30409</v>
      </c>
      <c r="D23" s="2">
        <f>SUM(D3:D21)</f>
        <v>30155</v>
      </c>
      <c r="E23" s="5"/>
      <c r="F23" s="5"/>
      <c r="G23" s="5">
        <f>VLOOKUP("LAB",E27:F45,2,FALSE)</f>
        <v>14580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0.6736625514403293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22</v>
      </c>
      <c r="B28" s="1">
        <v>9822</v>
      </c>
      <c r="C28" t="s">
        <v>41</v>
      </c>
      <c r="D28" t="s">
        <v>69</v>
      </c>
      <c r="E28" t="s">
        <v>24</v>
      </c>
      <c r="F28" s="1">
        <v>14580</v>
      </c>
      <c r="H28" t="s">
        <v>46</v>
      </c>
      <c r="I28" s="1">
        <v>50</v>
      </c>
      <c r="J28" t="s">
        <v>41</v>
      </c>
      <c r="K28" t="s">
        <v>182</v>
      </c>
      <c r="L28" t="s">
        <v>48</v>
      </c>
      <c r="M28" s="1">
        <v>210</v>
      </c>
    </row>
    <row r="29" spans="1:13" ht="12.75">
      <c r="A29" t="s">
        <v>14</v>
      </c>
      <c r="B29" s="1">
        <v>839</v>
      </c>
      <c r="C29" t="s">
        <v>41</v>
      </c>
      <c r="D29" t="s">
        <v>174</v>
      </c>
      <c r="E29" t="s">
        <v>16</v>
      </c>
      <c r="F29" s="1">
        <v>549</v>
      </c>
      <c r="H29" t="s">
        <v>22</v>
      </c>
      <c r="I29" s="1">
        <v>10127</v>
      </c>
      <c r="J29" t="s">
        <v>41</v>
      </c>
      <c r="K29" t="s">
        <v>69</v>
      </c>
      <c r="L29" t="s">
        <v>24</v>
      </c>
      <c r="M29" s="1">
        <v>12976</v>
      </c>
    </row>
    <row r="30" spans="1:13" ht="12.75">
      <c r="A30" t="s">
        <v>41</v>
      </c>
      <c r="B30" s="1" t="s">
        <v>41</v>
      </c>
      <c r="C30" t="s">
        <v>41</v>
      </c>
      <c r="D30" t="s">
        <v>175</v>
      </c>
      <c r="E30" t="s">
        <v>18</v>
      </c>
      <c r="F30" s="1">
        <v>99</v>
      </c>
      <c r="H30" t="s">
        <v>11</v>
      </c>
      <c r="I30" s="1">
        <v>172</v>
      </c>
      <c r="J30" t="s">
        <v>41</v>
      </c>
      <c r="K30" t="s">
        <v>183</v>
      </c>
      <c r="L30" t="s">
        <v>13</v>
      </c>
      <c r="M30" s="1">
        <v>398</v>
      </c>
    </row>
    <row r="31" spans="1:13" ht="12.75">
      <c r="A31" t="s">
        <v>11</v>
      </c>
      <c r="B31" s="1">
        <v>131</v>
      </c>
      <c r="C31" t="s">
        <v>41</v>
      </c>
      <c r="D31" t="s">
        <v>176</v>
      </c>
      <c r="E31" t="s">
        <v>13</v>
      </c>
      <c r="F31" s="1">
        <v>466</v>
      </c>
      <c r="H31" t="s">
        <v>37</v>
      </c>
      <c r="I31">
        <v>183</v>
      </c>
      <c r="J31" t="s">
        <v>41</v>
      </c>
      <c r="K31" t="s">
        <v>184</v>
      </c>
      <c r="L31" t="s">
        <v>107</v>
      </c>
      <c r="M31">
        <v>176</v>
      </c>
    </row>
    <row r="32" spans="1:13" ht="12.75">
      <c r="A32" t="s">
        <v>41</v>
      </c>
      <c r="B32" t="s">
        <v>41</v>
      </c>
      <c r="C32" t="s">
        <v>41</v>
      </c>
      <c r="D32" t="s">
        <v>177</v>
      </c>
      <c r="E32" t="s">
        <v>18</v>
      </c>
      <c r="F32">
        <v>54</v>
      </c>
      <c r="H32" t="s">
        <v>31</v>
      </c>
      <c r="I32">
        <v>218</v>
      </c>
      <c r="J32" t="s">
        <v>41</v>
      </c>
      <c r="K32" t="s">
        <v>185</v>
      </c>
      <c r="L32" t="s">
        <v>59</v>
      </c>
      <c r="M32">
        <v>159</v>
      </c>
    </row>
    <row r="33" spans="1:13" ht="12.75">
      <c r="A33" t="s">
        <v>19</v>
      </c>
      <c r="B33" s="1">
        <v>32</v>
      </c>
      <c r="C33" t="s">
        <v>41</v>
      </c>
      <c r="D33" t="s">
        <v>178</v>
      </c>
      <c r="E33" t="s">
        <v>21</v>
      </c>
      <c r="F33" s="1">
        <v>100</v>
      </c>
      <c r="H33" t="s">
        <v>19</v>
      </c>
      <c r="I33" s="1">
        <v>62</v>
      </c>
      <c r="J33" t="s">
        <v>41</v>
      </c>
      <c r="K33" t="s">
        <v>186</v>
      </c>
      <c r="L33" t="s">
        <v>21</v>
      </c>
      <c r="M33" s="1">
        <v>196</v>
      </c>
    </row>
    <row r="34" spans="1:13" ht="12.75">
      <c r="A34" t="s">
        <v>41</v>
      </c>
      <c r="B34" t="s">
        <v>41</v>
      </c>
      <c r="C34" t="s">
        <v>41</v>
      </c>
      <c r="D34" t="s">
        <v>179</v>
      </c>
      <c r="E34" t="s">
        <v>30</v>
      </c>
      <c r="F34">
        <v>199</v>
      </c>
      <c r="H34" t="s">
        <v>26</v>
      </c>
      <c r="I34" s="1">
        <v>7010</v>
      </c>
      <c r="J34" t="s">
        <v>41</v>
      </c>
      <c r="K34" t="s">
        <v>180</v>
      </c>
      <c r="L34" t="s">
        <v>28</v>
      </c>
      <c r="M34" s="1">
        <v>5721</v>
      </c>
    </row>
    <row r="35" spans="1:13" ht="12.75">
      <c r="A35" t="s">
        <v>26</v>
      </c>
      <c r="B35" s="1">
        <v>6718</v>
      </c>
      <c r="C35" t="s">
        <v>41</v>
      </c>
      <c r="D35" t="s">
        <v>180</v>
      </c>
      <c r="E35" t="s">
        <v>28</v>
      </c>
      <c r="F35" s="1">
        <v>5008</v>
      </c>
      <c r="H35" t="s">
        <v>8</v>
      </c>
      <c r="I35" s="1">
        <v>9707</v>
      </c>
      <c r="J35" t="s">
        <v>41</v>
      </c>
      <c r="K35" t="s">
        <v>181</v>
      </c>
      <c r="L35" t="s">
        <v>10</v>
      </c>
      <c r="M35" s="1">
        <v>9487</v>
      </c>
    </row>
    <row r="36" spans="1:13" ht="12.75">
      <c r="A36" t="s">
        <v>8</v>
      </c>
      <c r="B36" s="1">
        <v>9798</v>
      </c>
      <c r="C36" t="s">
        <v>41</v>
      </c>
      <c r="D36" t="s">
        <v>181</v>
      </c>
      <c r="E36" t="s">
        <v>10</v>
      </c>
      <c r="F36" s="1">
        <v>9182</v>
      </c>
      <c r="H36" t="s">
        <v>56</v>
      </c>
      <c r="I36">
        <v>405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31</v>
      </c>
      <c r="B37">
        <v>101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18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32</v>
      </c>
      <c r="B38">
        <v>52</v>
      </c>
      <c r="C38" t="s">
        <v>41</v>
      </c>
      <c r="D38" t="s">
        <v>41</v>
      </c>
      <c r="E38" t="s">
        <v>41</v>
      </c>
      <c r="F38" t="s">
        <v>41</v>
      </c>
      <c r="H38" t="s">
        <v>60</v>
      </c>
      <c r="I38">
        <v>181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1</v>
      </c>
      <c r="C39" t="s">
        <v>41</v>
      </c>
      <c r="D39" t="s">
        <v>41</v>
      </c>
      <c r="E39" t="s">
        <v>41</v>
      </c>
      <c r="F39" t="s">
        <v>41</v>
      </c>
      <c r="H39" t="s">
        <v>42</v>
      </c>
      <c r="I39" s="1">
        <v>126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 s="1">
        <v>485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1706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42</v>
      </c>
      <c r="B41">
        <v>100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190</v>
      </c>
      <c r="J41" t="s">
        <v>41</v>
      </c>
      <c r="K41" t="s">
        <v>39</v>
      </c>
      <c r="L41" t="s">
        <v>41</v>
      </c>
      <c r="M41">
        <v>448</v>
      </c>
    </row>
    <row r="42" spans="1:13" ht="12.75">
      <c r="A42" t="s">
        <v>5</v>
      </c>
      <c r="B42" s="1">
        <v>2134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30155</v>
      </c>
      <c r="J42" t="s">
        <v>41</v>
      </c>
      <c r="K42" t="s">
        <v>40</v>
      </c>
      <c r="L42" t="s">
        <v>41</v>
      </c>
      <c r="M42" s="1">
        <v>29771</v>
      </c>
    </row>
    <row r="43" spans="1:13" ht="12.75">
      <c r="A43" t="s">
        <v>35</v>
      </c>
      <c r="B43">
        <v>6</v>
      </c>
      <c r="C43" t="s">
        <v>41</v>
      </c>
      <c r="D43" t="s">
        <v>41</v>
      </c>
      <c r="E43" t="s">
        <v>41</v>
      </c>
      <c r="F43" t="s">
        <v>41</v>
      </c>
      <c r="I43" s="1"/>
      <c r="M43" s="1"/>
    </row>
    <row r="44" spans="1:6" ht="12.75">
      <c r="A44" t="s">
        <v>36</v>
      </c>
      <c r="B44">
        <v>19</v>
      </c>
      <c r="C44" t="s">
        <v>41</v>
      </c>
      <c r="D44" t="s">
        <v>41</v>
      </c>
      <c r="E44" t="s">
        <v>41</v>
      </c>
      <c r="F44" t="s">
        <v>41</v>
      </c>
    </row>
    <row r="45" spans="1:6" ht="12.75">
      <c r="A45" t="s">
        <v>37</v>
      </c>
      <c r="B45">
        <v>74</v>
      </c>
      <c r="C45" t="s">
        <v>41</v>
      </c>
      <c r="D45" t="s">
        <v>41</v>
      </c>
      <c r="E45" t="s">
        <v>41</v>
      </c>
      <c r="F45" t="s">
        <v>41</v>
      </c>
    </row>
    <row r="46" spans="1:6" ht="12.75">
      <c r="A46" t="s">
        <v>41</v>
      </c>
      <c r="B46" s="1"/>
      <c r="F46" s="1"/>
    </row>
    <row r="47" spans="1:6" ht="12.75">
      <c r="A47" t="s">
        <v>38</v>
      </c>
      <c r="B47" s="1">
        <v>97</v>
      </c>
      <c r="C47" t="s">
        <v>41</v>
      </c>
      <c r="D47" t="s">
        <v>39</v>
      </c>
      <c r="E47" t="s">
        <v>41</v>
      </c>
      <c r="F47" s="1">
        <v>182</v>
      </c>
    </row>
    <row r="48" spans="1:6" ht="12.75">
      <c r="A48" t="s">
        <v>40</v>
      </c>
      <c r="B48" s="1">
        <v>30409</v>
      </c>
      <c r="C48" t="s">
        <v>41</v>
      </c>
      <c r="D48" t="s">
        <v>40</v>
      </c>
      <c r="E48" t="s">
        <v>41</v>
      </c>
      <c r="F48" s="1">
        <v>30419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workbookViewId="0" topLeftCell="A1">
      <selection activeCell="J23" sqref="J23"/>
    </sheetView>
  </sheetViews>
  <sheetFormatPr defaultColWidth="9.140625" defaultRowHeight="12.75"/>
  <sheetData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0</v>
      </c>
      <c r="D3">
        <f aca="true" t="shared" si="1" ref="D3:D22">IF(ISERROR(VLOOKUP($B3,H$28:I$103,2,FALSE)),0,VLOOKUP($B3,H$28:I$103,2,FALSE))</f>
        <v>0</v>
      </c>
      <c r="E3" s="4" t="e">
        <f aca="true" t="shared" si="2" ref="E3:F22">C3/C$22</f>
        <v>#DIV/0!</v>
      </c>
      <c r="F3" s="4" t="e">
        <f t="shared" si="2"/>
        <v>#DIV/0!</v>
      </c>
      <c r="G3" s="4" t="e">
        <f aca="true" t="shared" si="3" ref="G3:G21">E3-F3</f>
        <v>#DIV/0!</v>
      </c>
      <c r="H3" s="4" t="e">
        <f>IF(G3&gt;0.001,G3,"")</f>
        <v>#DIV/0!</v>
      </c>
    </row>
    <row r="4" spans="1:8" ht="12.75">
      <c r="A4" t="s">
        <v>22</v>
      </c>
      <c r="B4" t="s">
        <v>22</v>
      </c>
      <c r="C4">
        <f t="shared" si="0"/>
        <v>0</v>
      </c>
      <c r="D4">
        <f t="shared" si="1"/>
        <v>0</v>
      </c>
      <c r="E4" s="4" t="e">
        <f t="shared" si="2"/>
        <v>#DIV/0!</v>
      </c>
      <c r="F4" s="4" t="e">
        <f t="shared" si="2"/>
        <v>#DIV/0!</v>
      </c>
      <c r="G4" s="4" t="e">
        <f t="shared" si="3"/>
        <v>#DIV/0!</v>
      </c>
      <c r="H4" s="4" t="e">
        <f>G4</f>
        <v>#DIV/0!</v>
      </c>
    </row>
    <row r="5" spans="1:8" ht="12.75">
      <c r="A5" t="s">
        <v>26</v>
      </c>
      <c r="B5" t="s">
        <v>26</v>
      </c>
      <c r="C5">
        <f t="shared" si="0"/>
        <v>0</v>
      </c>
      <c r="D5">
        <f t="shared" si="1"/>
        <v>0</v>
      </c>
      <c r="E5" s="4" t="e">
        <f t="shared" si="2"/>
        <v>#DIV/0!</v>
      </c>
      <c r="F5" s="4" t="e">
        <f t="shared" si="2"/>
        <v>#DIV/0!</v>
      </c>
      <c r="G5" s="4" t="e">
        <f t="shared" si="3"/>
        <v>#DIV/0!</v>
      </c>
      <c r="H5" s="4" t="e">
        <f aca="true" t="shared" si="4" ref="H5:H21">IF(G5&gt;0.001,G5,"")</f>
        <v>#DIV/0!</v>
      </c>
    </row>
    <row r="6" spans="1:8" ht="12.75">
      <c r="A6" t="s">
        <v>5</v>
      </c>
      <c r="B6" t="s">
        <v>5</v>
      </c>
      <c r="C6">
        <f t="shared" si="0"/>
        <v>0</v>
      </c>
      <c r="D6">
        <f t="shared" si="1"/>
        <v>0</v>
      </c>
      <c r="E6" s="4" t="e">
        <f t="shared" si="2"/>
        <v>#DIV/0!</v>
      </c>
      <c r="F6" s="4" t="e">
        <f t="shared" si="2"/>
        <v>#DIV/0!</v>
      </c>
      <c r="G6" s="4" t="e">
        <f t="shared" si="3"/>
        <v>#DIV/0!</v>
      </c>
      <c r="H6" s="4" t="e">
        <f t="shared" si="4"/>
        <v>#DIV/0!</v>
      </c>
    </row>
    <row r="7" spans="1:8" ht="12.75">
      <c r="A7" t="s">
        <v>42</v>
      </c>
      <c r="B7" t="s">
        <v>42</v>
      </c>
      <c r="C7">
        <f t="shared" si="0"/>
        <v>0</v>
      </c>
      <c r="D7">
        <f t="shared" si="1"/>
        <v>0</v>
      </c>
      <c r="E7" s="4" t="e">
        <f t="shared" si="2"/>
        <v>#DIV/0!</v>
      </c>
      <c r="F7" s="4" t="e">
        <f t="shared" si="2"/>
        <v>#DIV/0!</v>
      </c>
      <c r="G7" s="4" t="e">
        <f t="shared" si="3"/>
        <v>#DIV/0!</v>
      </c>
      <c r="H7" s="4" t="e">
        <f t="shared" si="4"/>
        <v>#DIV/0!</v>
      </c>
    </row>
    <row r="8" spans="1:8" ht="12.75">
      <c r="A8" t="s">
        <v>31</v>
      </c>
      <c r="B8" t="s">
        <v>31</v>
      </c>
      <c r="C8">
        <f t="shared" si="0"/>
        <v>0</v>
      </c>
      <c r="D8">
        <f t="shared" si="1"/>
        <v>0</v>
      </c>
      <c r="E8" s="4" t="e">
        <f t="shared" si="2"/>
        <v>#DIV/0!</v>
      </c>
      <c r="F8" s="4" t="e">
        <f t="shared" si="2"/>
        <v>#DIV/0!</v>
      </c>
      <c r="G8" s="4" t="e">
        <f t="shared" si="3"/>
        <v>#DIV/0!</v>
      </c>
      <c r="H8" s="4" t="e">
        <f t="shared" si="4"/>
        <v>#DIV/0!</v>
      </c>
    </row>
    <row r="9" spans="1:8" ht="12.75">
      <c r="A9" t="s">
        <v>37</v>
      </c>
      <c r="B9" t="s">
        <v>37</v>
      </c>
      <c r="C9">
        <f t="shared" si="0"/>
        <v>0</v>
      </c>
      <c r="D9">
        <f t="shared" si="1"/>
        <v>0</v>
      </c>
      <c r="E9" s="4" t="e">
        <f t="shared" si="2"/>
        <v>#DIV/0!</v>
      </c>
      <c r="F9" s="4" t="e">
        <f t="shared" si="2"/>
        <v>#DIV/0!</v>
      </c>
      <c r="G9" s="4" t="e">
        <f t="shared" si="3"/>
        <v>#DIV/0!</v>
      </c>
      <c r="H9" s="4" t="e">
        <f t="shared" si="4"/>
        <v>#DIV/0!</v>
      </c>
    </row>
    <row r="10" spans="1:8" ht="12.75">
      <c r="A10" t="s">
        <v>14</v>
      </c>
      <c r="B10" t="s">
        <v>56</v>
      </c>
      <c r="C10">
        <f t="shared" si="0"/>
        <v>0</v>
      </c>
      <c r="D10">
        <f t="shared" si="1"/>
        <v>0</v>
      </c>
      <c r="E10" s="4" t="e">
        <f t="shared" si="2"/>
        <v>#DIV/0!</v>
      </c>
      <c r="F10" s="4" t="e">
        <f t="shared" si="2"/>
        <v>#DIV/0!</v>
      </c>
      <c r="G10" s="4" t="e">
        <f t="shared" si="3"/>
        <v>#DIV/0!</v>
      </c>
      <c r="H10" s="4" t="e">
        <f t="shared" si="4"/>
        <v>#DIV/0!</v>
      </c>
    </row>
    <row r="11" spans="1:8" ht="12.75">
      <c r="A11" t="s">
        <v>34</v>
      </c>
      <c r="B11" t="s">
        <v>60</v>
      </c>
      <c r="C11">
        <f t="shared" si="0"/>
        <v>0</v>
      </c>
      <c r="D11">
        <f t="shared" si="1"/>
        <v>0</v>
      </c>
      <c r="E11" s="4" t="e">
        <f t="shared" si="2"/>
        <v>#DIV/0!</v>
      </c>
      <c r="F11" s="4" t="e">
        <f t="shared" si="2"/>
        <v>#DIV/0!</v>
      </c>
      <c r="G11" s="4" t="e">
        <f t="shared" si="3"/>
        <v>#DIV/0!</v>
      </c>
      <c r="H11" s="4" t="e">
        <f t="shared" si="4"/>
        <v>#DIV/0!</v>
      </c>
    </row>
    <row r="12" spans="1:8" ht="12.75">
      <c r="A12" t="s">
        <v>11</v>
      </c>
      <c r="B12" t="s">
        <v>11</v>
      </c>
      <c r="C12">
        <f t="shared" si="0"/>
        <v>0</v>
      </c>
      <c r="D12">
        <f t="shared" si="1"/>
        <v>0</v>
      </c>
      <c r="E12" s="4" t="e">
        <f t="shared" si="2"/>
        <v>#DIV/0!</v>
      </c>
      <c r="F12" s="4" t="e">
        <f t="shared" si="2"/>
        <v>#DIV/0!</v>
      </c>
      <c r="G12" s="4" t="e">
        <f t="shared" si="3"/>
        <v>#DIV/0!</v>
      </c>
      <c r="H12" s="4" t="e">
        <f t="shared" si="4"/>
        <v>#DIV/0!</v>
      </c>
    </row>
    <row r="13" spans="1:8" ht="12.75">
      <c r="A13" t="s">
        <v>32</v>
      </c>
      <c r="B13" t="s">
        <v>32</v>
      </c>
      <c r="C13">
        <f t="shared" si="0"/>
        <v>0</v>
      </c>
      <c r="D13">
        <f t="shared" si="1"/>
        <v>0</v>
      </c>
      <c r="E13" s="4" t="e">
        <f t="shared" si="2"/>
        <v>#DIV/0!</v>
      </c>
      <c r="F13" s="4" t="e">
        <f t="shared" si="2"/>
        <v>#DIV/0!</v>
      </c>
      <c r="G13" s="4" t="e">
        <f t="shared" si="3"/>
        <v>#DIV/0!</v>
      </c>
      <c r="H13" s="4" t="e">
        <f t="shared" si="4"/>
        <v>#DIV/0!</v>
      </c>
    </row>
    <row r="14" spans="1:8" ht="12.75">
      <c r="A14" t="s">
        <v>19</v>
      </c>
      <c r="B14" t="s">
        <v>19</v>
      </c>
      <c r="C14">
        <f t="shared" si="0"/>
        <v>0</v>
      </c>
      <c r="D14">
        <f t="shared" si="1"/>
        <v>0</v>
      </c>
      <c r="E14" s="4" t="e">
        <f t="shared" si="2"/>
        <v>#DIV/0!</v>
      </c>
      <c r="F14" s="4" t="e">
        <f t="shared" si="2"/>
        <v>#DIV/0!</v>
      </c>
      <c r="G14" s="4" t="e">
        <f t="shared" si="3"/>
        <v>#DIV/0!</v>
      </c>
      <c r="H14" s="4" t="e">
        <f t="shared" si="4"/>
        <v>#DIV/0!</v>
      </c>
    </row>
    <row r="15" spans="1:8" ht="12.75">
      <c r="A15" t="s">
        <v>36</v>
      </c>
      <c r="B15" t="s">
        <v>36</v>
      </c>
      <c r="C15">
        <f t="shared" si="0"/>
        <v>0</v>
      </c>
      <c r="D15">
        <f t="shared" si="1"/>
        <v>0</v>
      </c>
      <c r="E15" s="4" t="e">
        <f t="shared" si="2"/>
        <v>#DIV/0!</v>
      </c>
      <c r="F15" s="4" t="e">
        <f t="shared" si="2"/>
        <v>#DIV/0!</v>
      </c>
      <c r="G15" s="4" t="e">
        <f t="shared" si="3"/>
        <v>#DIV/0!</v>
      </c>
      <c r="H15" s="4" t="e">
        <f t="shared" si="4"/>
        <v>#DIV/0!</v>
      </c>
    </row>
    <row r="16" spans="1:8" ht="12.75">
      <c r="A16" t="s">
        <v>35</v>
      </c>
      <c r="B16" t="s">
        <v>35</v>
      </c>
      <c r="C16">
        <f t="shared" si="0"/>
        <v>0</v>
      </c>
      <c r="D16">
        <f t="shared" si="1"/>
        <v>0</v>
      </c>
      <c r="E16" s="4" t="e">
        <f t="shared" si="2"/>
        <v>#DIV/0!</v>
      </c>
      <c r="F16" s="4" t="e">
        <f t="shared" si="2"/>
        <v>#DIV/0!</v>
      </c>
      <c r="G16" s="4" t="e">
        <f t="shared" si="3"/>
        <v>#DIV/0!</v>
      </c>
      <c r="H16" s="4" t="e">
        <f t="shared" si="4"/>
        <v>#DIV/0!</v>
      </c>
    </row>
    <row r="17" spans="1:8" ht="12.75">
      <c r="A17" t="s">
        <v>33</v>
      </c>
      <c r="B17" t="s">
        <v>33</v>
      </c>
      <c r="C17">
        <f t="shared" si="0"/>
        <v>0</v>
      </c>
      <c r="D17">
        <f t="shared" si="1"/>
        <v>0</v>
      </c>
      <c r="E17" s="4" t="e">
        <f t="shared" si="2"/>
        <v>#DIV/0!</v>
      </c>
      <c r="F17" s="4" t="e">
        <f t="shared" si="2"/>
        <v>#DIV/0!</v>
      </c>
      <c r="G17" s="4" t="e">
        <f t="shared" si="3"/>
        <v>#DIV/0!</v>
      </c>
      <c r="H17" s="4" t="e">
        <f t="shared" si="4"/>
        <v>#DIV/0!</v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0</v>
      </c>
      <c r="E18" s="4" t="e">
        <f t="shared" si="2"/>
        <v>#DIV/0!</v>
      </c>
      <c r="F18" s="4" t="e">
        <f t="shared" si="2"/>
        <v>#DIV/0!</v>
      </c>
      <c r="G18" s="4" t="e">
        <f t="shared" si="3"/>
        <v>#DIV/0!</v>
      </c>
      <c r="H18" s="4" t="e">
        <f t="shared" si="4"/>
        <v>#DIV/0!</v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0</v>
      </c>
      <c r="E19" s="4" t="e">
        <f t="shared" si="2"/>
        <v>#DIV/0!</v>
      </c>
      <c r="F19" s="4" t="e">
        <f t="shared" si="2"/>
        <v>#DIV/0!</v>
      </c>
      <c r="G19" s="4" t="e">
        <f t="shared" si="3"/>
        <v>#DIV/0!</v>
      </c>
      <c r="H19" s="4" t="e">
        <f t="shared" si="4"/>
        <v>#DIV/0!</v>
      </c>
    </row>
    <row r="20" spans="3:8" ht="12.75">
      <c r="C20">
        <f t="shared" si="0"/>
        <v>0</v>
      </c>
      <c r="D20">
        <f t="shared" si="1"/>
        <v>0</v>
      </c>
      <c r="E20" s="4" t="e">
        <f t="shared" si="2"/>
        <v>#DIV/0!</v>
      </c>
      <c r="F20" s="4" t="e">
        <f t="shared" si="2"/>
        <v>#DIV/0!</v>
      </c>
      <c r="G20" s="4" t="e">
        <f t="shared" si="3"/>
        <v>#DIV/0!</v>
      </c>
      <c r="H20" s="4" t="e">
        <f t="shared" si="4"/>
        <v>#DIV/0!</v>
      </c>
    </row>
    <row r="21" spans="1:8" ht="12.75">
      <c r="A21" t="s">
        <v>38</v>
      </c>
      <c r="B21" t="s">
        <v>38</v>
      </c>
      <c r="C21">
        <f t="shared" si="0"/>
        <v>0</v>
      </c>
      <c r="D21">
        <f t="shared" si="1"/>
        <v>0</v>
      </c>
      <c r="E21" s="4" t="e">
        <f t="shared" si="2"/>
        <v>#DIV/0!</v>
      </c>
      <c r="F21" s="4" t="e">
        <f t="shared" si="2"/>
        <v>#DIV/0!</v>
      </c>
      <c r="G21" s="4" t="e">
        <f t="shared" si="3"/>
        <v>#DIV/0!</v>
      </c>
      <c r="H21" s="4" t="e">
        <f t="shared" si="4"/>
        <v>#DIV/0!</v>
      </c>
    </row>
    <row r="22" spans="1:6" ht="12.75">
      <c r="A22" t="s">
        <v>40</v>
      </c>
      <c r="B22" t="s">
        <v>40</v>
      </c>
      <c r="C22">
        <f t="shared" si="0"/>
        <v>0</v>
      </c>
      <c r="D22">
        <f t="shared" si="1"/>
        <v>0</v>
      </c>
      <c r="E22" s="4" t="e">
        <f t="shared" si="2"/>
        <v>#DIV/0!</v>
      </c>
      <c r="F22" s="4" t="e">
        <f t="shared" si="2"/>
        <v>#DIV/0!</v>
      </c>
    </row>
    <row r="23" spans="1:8" ht="13.5" thickBot="1">
      <c r="A23" s="2" t="s">
        <v>62</v>
      </c>
      <c r="B23" s="2"/>
      <c r="C23" s="2">
        <f>SUM(C3:C21)</f>
        <v>0</v>
      </c>
      <c r="D23" s="2">
        <f>SUM(D3:D21)</f>
        <v>0</v>
      </c>
      <c r="E23" s="5"/>
      <c r="F23" s="5"/>
      <c r="G23" s="5" t="e">
        <f>VLOOKUP("LAB",E27:F45,2,FALSE)</f>
        <v>#N/A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 t="e">
        <f>C4/VLOOKUP("LAB",E27:F45,2,FALSE)</f>
        <v>#N/A</v>
      </c>
      <c r="H24" t="s">
        <v>141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L12" sqref="L12"/>
    </sheetView>
  </sheetViews>
  <sheetFormatPr defaultColWidth="9.140625" defaultRowHeight="12.75"/>
  <cols>
    <col min="1" max="1" width="13.7109375" style="0" customWidth="1"/>
    <col min="2" max="2" width="29.8515625" style="0" bestFit="1" customWidth="1"/>
  </cols>
  <sheetData>
    <row r="1" ht="12.75">
      <c r="A1" t="s">
        <v>203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13842</v>
      </c>
      <c r="D3">
        <f aca="true" t="shared" si="1" ref="D3:D22">IF(ISERROR(VLOOKUP($B3,H$28:I$103,2,FALSE)),0,VLOOKUP($B3,H$28:I$103,2,FALSE))</f>
        <v>14163</v>
      </c>
      <c r="E3" s="4">
        <f aca="true" t="shared" si="2" ref="E3:E22">C3/C$22</f>
        <v>0.39998844131075534</v>
      </c>
      <c r="F3" s="4">
        <f aca="true" t="shared" si="3" ref="F3:F22">D3/D$22</f>
        <v>0.39818381174618345</v>
      </c>
      <c r="G3" s="4">
        <f aca="true" t="shared" si="4" ref="G3:G21">E3-F3</f>
        <v>0.0018046295645718913</v>
      </c>
      <c r="H3" s="4">
        <f>IF(G3&gt;0.001,G3,"")</f>
        <v>0.0018046295645718913</v>
      </c>
    </row>
    <row r="4" spans="1:8" ht="12.75">
      <c r="A4" t="s">
        <v>22</v>
      </c>
      <c r="B4" t="s">
        <v>22</v>
      </c>
      <c r="C4">
        <f t="shared" si="0"/>
        <v>11539</v>
      </c>
      <c r="D4">
        <f t="shared" si="1"/>
        <v>12326</v>
      </c>
      <c r="E4" s="4">
        <f t="shared" si="2"/>
        <v>0.33343928798474254</v>
      </c>
      <c r="F4" s="4">
        <f t="shared" si="3"/>
        <v>0.3465377154263544</v>
      </c>
      <c r="G4" s="4">
        <f t="shared" si="4"/>
        <v>-0.013098427441611882</v>
      </c>
      <c r="H4" s="4">
        <f>G4</f>
        <v>-0.013098427441611882</v>
      </c>
    </row>
    <row r="5" spans="1:8" ht="12.75">
      <c r="A5" t="s">
        <v>26</v>
      </c>
      <c r="B5" t="s">
        <v>26</v>
      </c>
      <c r="C5">
        <f t="shared" si="0"/>
        <v>4027</v>
      </c>
      <c r="D5">
        <f t="shared" si="1"/>
        <v>4798</v>
      </c>
      <c r="E5" s="4">
        <f t="shared" si="2"/>
        <v>0.11636710397040975</v>
      </c>
      <c r="F5" s="4">
        <f t="shared" si="3"/>
        <v>0.1348927436812955</v>
      </c>
      <c r="G5" s="4">
        <f t="shared" si="4"/>
        <v>-0.01852563971088575</v>
      </c>
      <c r="H5" s="4">
        <f aca="true" t="shared" si="5" ref="H5:H21">IF(G5&gt;0.001,G5,"")</f>
      </c>
    </row>
    <row r="6" spans="1:8" ht="12.75">
      <c r="A6" t="s">
        <v>5</v>
      </c>
      <c r="B6" t="s">
        <v>5</v>
      </c>
      <c r="C6">
        <f t="shared" si="0"/>
        <v>3199</v>
      </c>
      <c r="D6">
        <f t="shared" si="1"/>
        <v>2522</v>
      </c>
      <c r="E6" s="4">
        <f t="shared" si="2"/>
        <v>0.09244061723400566</v>
      </c>
      <c r="F6" s="4">
        <f t="shared" si="3"/>
        <v>0.07090443925890523</v>
      </c>
      <c r="G6" s="4">
        <f t="shared" si="4"/>
        <v>0.021536177975100435</v>
      </c>
      <c r="H6" s="4">
        <f t="shared" si="5"/>
        <v>0.021536177975100435</v>
      </c>
    </row>
    <row r="7" spans="1:8" ht="12.75">
      <c r="A7" t="s">
        <v>42</v>
      </c>
      <c r="B7" t="s">
        <v>42</v>
      </c>
      <c r="C7">
        <f t="shared" si="0"/>
        <v>78</v>
      </c>
      <c r="D7">
        <f t="shared" si="1"/>
        <v>107</v>
      </c>
      <c r="E7" s="4">
        <f t="shared" si="2"/>
        <v>0.002253944402704733</v>
      </c>
      <c r="F7" s="4">
        <f t="shared" si="3"/>
        <v>0.003008237510191459</v>
      </c>
      <c r="G7" s="4">
        <f t="shared" si="4"/>
        <v>-0.0007542931074867257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109</v>
      </c>
      <c r="D8">
        <f t="shared" si="1"/>
        <v>210</v>
      </c>
      <c r="E8" s="4">
        <f t="shared" si="2"/>
        <v>0.0031497428191643068</v>
      </c>
      <c r="F8" s="4">
        <f t="shared" si="3"/>
        <v>0.0059040175433664145</v>
      </c>
      <c r="G8" s="4">
        <f t="shared" si="4"/>
        <v>-0.0027542747242021077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48</v>
      </c>
      <c r="D9">
        <f t="shared" si="1"/>
        <v>186</v>
      </c>
      <c r="E9" s="4">
        <f t="shared" si="2"/>
        <v>0.0013870427093567589</v>
      </c>
      <c r="F9" s="4">
        <f t="shared" si="3"/>
        <v>0.005229272681267396</v>
      </c>
      <c r="G9" s="4">
        <f t="shared" si="4"/>
        <v>-0.003842229971910637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1021</v>
      </c>
      <c r="D10">
        <f t="shared" si="1"/>
        <v>520</v>
      </c>
      <c r="E10" s="4">
        <f t="shared" si="2"/>
        <v>0.029503554296942725</v>
      </c>
      <c r="F10" s="4">
        <f t="shared" si="3"/>
        <v>0.014619472012145408</v>
      </c>
      <c r="G10" s="4">
        <f t="shared" si="4"/>
        <v>0.014884082284797318</v>
      </c>
      <c r="H10" s="4">
        <f t="shared" si="5"/>
        <v>0.014884082284797318</v>
      </c>
    </row>
    <row r="11" spans="1:8" ht="12.75">
      <c r="A11" t="s">
        <v>34</v>
      </c>
      <c r="B11" t="s">
        <v>60</v>
      </c>
      <c r="C11">
        <f t="shared" si="0"/>
        <v>246</v>
      </c>
      <c r="D11">
        <f t="shared" si="1"/>
        <v>62</v>
      </c>
      <c r="E11" s="4">
        <f t="shared" si="2"/>
        <v>0.007108593885453389</v>
      </c>
      <c r="F11" s="4">
        <f t="shared" si="3"/>
        <v>0.0017430908937557986</v>
      </c>
      <c r="G11" s="4">
        <f t="shared" si="4"/>
        <v>0.005365502991697591</v>
      </c>
      <c r="H11" s="4">
        <f t="shared" si="5"/>
        <v>0.005365502991697591</v>
      </c>
    </row>
    <row r="12" spans="1:8" ht="12.75">
      <c r="A12" t="s">
        <v>11</v>
      </c>
      <c r="B12" t="s">
        <v>11</v>
      </c>
      <c r="C12">
        <f t="shared" si="0"/>
        <v>154</v>
      </c>
      <c r="D12">
        <f t="shared" si="1"/>
        <v>157</v>
      </c>
      <c r="E12" s="4">
        <f t="shared" si="2"/>
        <v>0.004450095359186269</v>
      </c>
      <c r="F12" s="4">
        <f t="shared" si="3"/>
        <v>0.004413955972897748</v>
      </c>
      <c r="G12" s="4">
        <f t="shared" si="4"/>
        <v>3.6139386288520405E-05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63</v>
      </c>
      <c r="D13">
        <f t="shared" si="1"/>
        <v>0</v>
      </c>
      <c r="E13" s="4">
        <f t="shared" si="2"/>
        <v>0.001820493556030746</v>
      </c>
      <c r="F13" s="4">
        <f t="shared" si="3"/>
        <v>0</v>
      </c>
      <c r="G13" s="4">
        <f t="shared" si="4"/>
        <v>0.001820493556030746</v>
      </c>
      <c r="H13" s="4">
        <f t="shared" si="5"/>
        <v>0.001820493556030746</v>
      </c>
    </row>
    <row r="14" spans="1:8" ht="12.75">
      <c r="A14" t="s">
        <v>19</v>
      </c>
      <c r="B14" t="s">
        <v>19</v>
      </c>
      <c r="C14">
        <f t="shared" si="0"/>
        <v>73</v>
      </c>
      <c r="D14">
        <f t="shared" si="1"/>
        <v>126</v>
      </c>
      <c r="E14" s="4">
        <f t="shared" si="2"/>
        <v>0.0021094607871467376</v>
      </c>
      <c r="F14" s="4">
        <f t="shared" si="3"/>
        <v>0.003542410526019849</v>
      </c>
      <c r="G14" s="4">
        <f t="shared" si="4"/>
        <v>-0.0014329497388731113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20</v>
      </c>
      <c r="D15">
        <f t="shared" si="1"/>
        <v>0</v>
      </c>
      <c r="E15" s="4">
        <f t="shared" si="2"/>
        <v>0.0005779344622319829</v>
      </c>
      <c r="F15" s="4">
        <f t="shared" si="3"/>
        <v>0</v>
      </c>
      <c r="G15" s="4">
        <f t="shared" si="4"/>
        <v>0.0005779344622319829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5</v>
      </c>
      <c r="D16">
        <f t="shared" si="1"/>
        <v>0</v>
      </c>
      <c r="E16" s="4">
        <f t="shared" si="2"/>
        <v>0.00014448361555799574</v>
      </c>
      <c r="F16" s="4">
        <f t="shared" si="3"/>
        <v>0</v>
      </c>
      <c r="G16" s="4">
        <f t="shared" si="4"/>
        <v>0.00014448361555799574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7</v>
      </c>
      <c r="D17">
        <f t="shared" si="1"/>
        <v>0</v>
      </c>
      <c r="E17" s="4">
        <f t="shared" si="2"/>
        <v>0.000202277061781194</v>
      </c>
      <c r="F17" s="4">
        <f t="shared" si="3"/>
        <v>0</v>
      </c>
      <c r="G17" s="4">
        <f t="shared" si="4"/>
        <v>0.000202277061781194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16</v>
      </c>
      <c r="E18" s="4">
        <f t="shared" si="2"/>
        <v>0</v>
      </c>
      <c r="F18" s="4">
        <f t="shared" si="3"/>
        <v>0.0004498299080660125</v>
      </c>
      <c r="G18" s="4">
        <f t="shared" si="4"/>
        <v>-0.0004498299080660125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58</v>
      </c>
      <c r="E19" s="4">
        <f t="shared" si="2"/>
        <v>0</v>
      </c>
      <c r="F19" s="4">
        <f t="shared" si="3"/>
        <v>0.0016306334167392955</v>
      </c>
      <c r="G19" s="4">
        <f t="shared" si="4"/>
        <v>-0.0016306334167392955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175</v>
      </c>
      <c r="D21">
        <f t="shared" si="1"/>
        <v>318</v>
      </c>
      <c r="E21" s="4">
        <f t="shared" si="2"/>
        <v>0.005056926544529851</v>
      </c>
      <c r="F21" s="4">
        <f t="shared" si="3"/>
        <v>0.008940369422811999</v>
      </c>
      <c r="G21" s="4">
        <f t="shared" si="4"/>
        <v>-0.0038834428782821484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34606</v>
      </c>
      <c r="D22">
        <f t="shared" si="1"/>
        <v>35569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34606</v>
      </c>
      <c r="D23" s="2">
        <f>SUM(D3:D21)</f>
        <v>35569</v>
      </c>
      <c r="E23" s="5"/>
      <c r="F23" s="5"/>
      <c r="G23" s="5">
        <f>VLOOKUP("LAB",E27:F45,2,FALSE)</f>
        <v>16943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0.681048220504043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11</v>
      </c>
      <c r="B28" s="1">
        <v>154</v>
      </c>
      <c r="C28" t="s">
        <v>41</v>
      </c>
      <c r="D28" t="s">
        <v>190</v>
      </c>
      <c r="E28" t="s">
        <v>13</v>
      </c>
      <c r="F28" s="1">
        <v>395</v>
      </c>
      <c r="H28" t="s">
        <v>22</v>
      </c>
      <c r="I28" s="1">
        <v>12326</v>
      </c>
      <c r="J28" t="s">
        <v>41</v>
      </c>
      <c r="K28" t="s">
        <v>72</v>
      </c>
      <c r="L28" t="s">
        <v>24</v>
      </c>
      <c r="M28" s="1">
        <v>16844</v>
      </c>
    </row>
    <row r="29" spans="1:13" ht="12.75">
      <c r="A29" t="s">
        <v>22</v>
      </c>
      <c r="B29" s="1">
        <v>11539</v>
      </c>
      <c r="C29" t="s">
        <v>41</v>
      </c>
      <c r="D29" t="s">
        <v>72</v>
      </c>
      <c r="E29" t="s">
        <v>24</v>
      </c>
      <c r="F29" s="1">
        <v>16943</v>
      </c>
      <c r="H29" t="s">
        <v>26</v>
      </c>
      <c r="I29" s="1">
        <v>4798</v>
      </c>
      <c r="J29" t="s">
        <v>41</v>
      </c>
      <c r="K29" t="s">
        <v>191</v>
      </c>
      <c r="L29" t="s">
        <v>28</v>
      </c>
      <c r="M29" s="1">
        <v>3197</v>
      </c>
    </row>
    <row r="30" spans="1:13" ht="12.75">
      <c r="A30" t="s">
        <v>26</v>
      </c>
      <c r="B30" s="1">
        <v>4027</v>
      </c>
      <c r="C30" t="s">
        <v>41</v>
      </c>
      <c r="D30" t="s">
        <v>191</v>
      </c>
      <c r="E30" t="s">
        <v>28</v>
      </c>
      <c r="F30" s="1">
        <v>2482</v>
      </c>
      <c r="H30" t="s">
        <v>31</v>
      </c>
      <c r="I30" s="1">
        <v>210</v>
      </c>
      <c r="J30" t="s">
        <v>41</v>
      </c>
      <c r="K30" t="s">
        <v>197</v>
      </c>
      <c r="L30" t="s">
        <v>59</v>
      </c>
      <c r="M30" s="1">
        <v>215</v>
      </c>
    </row>
    <row r="31" spans="1:13" ht="12.75">
      <c r="A31" t="s">
        <v>14</v>
      </c>
      <c r="B31" s="1">
        <v>1021</v>
      </c>
      <c r="C31" t="s">
        <v>41</v>
      </c>
      <c r="D31" t="s">
        <v>192</v>
      </c>
      <c r="E31" t="s">
        <v>16</v>
      </c>
      <c r="F31" s="1">
        <v>669</v>
      </c>
      <c r="H31" t="s">
        <v>8</v>
      </c>
      <c r="I31" s="1">
        <v>14163</v>
      </c>
      <c r="J31" t="s">
        <v>41</v>
      </c>
      <c r="K31" t="s">
        <v>198</v>
      </c>
      <c r="L31" t="s">
        <v>10</v>
      </c>
      <c r="M31" s="1">
        <v>12669</v>
      </c>
    </row>
    <row r="32" spans="1:13" ht="12.75">
      <c r="A32" t="s">
        <v>41</v>
      </c>
      <c r="B32" t="s">
        <v>41</v>
      </c>
      <c r="C32" t="s">
        <v>41</v>
      </c>
      <c r="D32" t="s">
        <v>193</v>
      </c>
      <c r="E32" t="s">
        <v>30</v>
      </c>
      <c r="F32">
        <v>145</v>
      </c>
      <c r="H32" t="s">
        <v>46</v>
      </c>
      <c r="I32">
        <v>58</v>
      </c>
      <c r="J32" t="s">
        <v>41</v>
      </c>
      <c r="K32" t="s">
        <v>199</v>
      </c>
      <c r="L32" t="s">
        <v>48</v>
      </c>
      <c r="M32">
        <v>142</v>
      </c>
    </row>
    <row r="33" spans="1:13" ht="12.75">
      <c r="A33" t="s">
        <v>31</v>
      </c>
      <c r="B33" s="1">
        <v>109</v>
      </c>
      <c r="C33" t="s">
        <v>41</v>
      </c>
      <c r="D33" t="s">
        <v>194</v>
      </c>
      <c r="E33" t="s">
        <v>59</v>
      </c>
      <c r="F33" s="1">
        <v>138</v>
      </c>
      <c r="H33" t="s">
        <v>5</v>
      </c>
      <c r="I33" s="1">
        <v>2522</v>
      </c>
      <c r="J33" t="s">
        <v>41</v>
      </c>
      <c r="K33" t="s">
        <v>200</v>
      </c>
      <c r="L33" t="s">
        <v>7</v>
      </c>
      <c r="M33" s="1">
        <v>979</v>
      </c>
    </row>
    <row r="34" spans="1:13" ht="12.75">
      <c r="A34" t="s">
        <v>19</v>
      </c>
      <c r="B34">
        <v>73</v>
      </c>
      <c r="C34" t="s">
        <v>41</v>
      </c>
      <c r="D34" t="s">
        <v>195</v>
      </c>
      <c r="E34" t="s">
        <v>21</v>
      </c>
      <c r="F34">
        <v>215</v>
      </c>
      <c r="H34" t="s">
        <v>19</v>
      </c>
      <c r="I34" s="1">
        <v>126</v>
      </c>
      <c r="J34" t="s">
        <v>41</v>
      </c>
      <c r="K34" t="s">
        <v>195</v>
      </c>
      <c r="L34" t="s">
        <v>21</v>
      </c>
      <c r="M34" s="1">
        <v>238</v>
      </c>
    </row>
    <row r="35" spans="1:13" ht="12.75">
      <c r="A35" t="s">
        <v>8</v>
      </c>
      <c r="B35" s="1">
        <v>13842</v>
      </c>
      <c r="C35" t="s">
        <v>41</v>
      </c>
      <c r="D35" t="s">
        <v>196</v>
      </c>
      <c r="E35" t="s">
        <v>10</v>
      </c>
      <c r="F35" s="1">
        <v>13242</v>
      </c>
      <c r="H35" t="s">
        <v>41</v>
      </c>
      <c r="I35" s="1" t="s">
        <v>41</v>
      </c>
      <c r="J35" t="s">
        <v>41</v>
      </c>
      <c r="K35" t="s">
        <v>201</v>
      </c>
      <c r="L35" t="s">
        <v>202</v>
      </c>
      <c r="M35" s="1">
        <v>167</v>
      </c>
    </row>
    <row r="36" spans="1:13" ht="12.75">
      <c r="A36" t="s">
        <v>32</v>
      </c>
      <c r="B36" s="1">
        <v>63</v>
      </c>
      <c r="C36" t="s">
        <v>41</v>
      </c>
      <c r="D36" t="s">
        <v>41</v>
      </c>
      <c r="E36" t="s">
        <v>41</v>
      </c>
      <c r="F36" s="1" t="s">
        <v>41</v>
      </c>
      <c r="H36" t="s">
        <v>11</v>
      </c>
      <c r="I36">
        <v>157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7</v>
      </c>
      <c r="C37" t="s">
        <v>41</v>
      </c>
      <c r="D37" t="s">
        <v>41</v>
      </c>
      <c r="E37" t="s">
        <v>41</v>
      </c>
      <c r="F37" t="s">
        <v>41</v>
      </c>
      <c r="H37" t="s">
        <v>56</v>
      </c>
      <c r="I37">
        <v>520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246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16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42</v>
      </c>
      <c r="B39">
        <v>78</v>
      </c>
      <c r="C39" t="s">
        <v>41</v>
      </c>
      <c r="D39" t="s">
        <v>41</v>
      </c>
      <c r="E39" t="s">
        <v>41</v>
      </c>
      <c r="F39" t="s">
        <v>41</v>
      </c>
      <c r="H39" t="s">
        <v>60</v>
      </c>
      <c r="I39" s="1">
        <v>62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3199</v>
      </c>
      <c r="C40" t="s">
        <v>41</v>
      </c>
      <c r="D40" t="s">
        <v>41</v>
      </c>
      <c r="E40" t="s">
        <v>41</v>
      </c>
      <c r="F40" t="s">
        <v>41</v>
      </c>
      <c r="H40" t="s">
        <v>42</v>
      </c>
      <c r="I40" s="1">
        <v>107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5</v>
      </c>
      <c r="C41" t="s">
        <v>41</v>
      </c>
      <c r="D41" t="s">
        <v>41</v>
      </c>
      <c r="E41" t="s">
        <v>41</v>
      </c>
      <c r="F41" t="s">
        <v>41</v>
      </c>
      <c r="H41" t="s">
        <v>37</v>
      </c>
      <c r="I41">
        <v>186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36</v>
      </c>
      <c r="B42" s="1">
        <v>20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 s="1">
        <v>318</v>
      </c>
      <c r="J42" t="s">
        <v>41</v>
      </c>
      <c r="K42" t="s">
        <v>39</v>
      </c>
      <c r="L42" t="s">
        <v>41</v>
      </c>
      <c r="M42" s="1">
        <v>830</v>
      </c>
    </row>
    <row r="43" spans="1:13" ht="12.75">
      <c r="A43" t="s">
        <v>37</v>
      </c>
      <c r="B43">
        <v>48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35569</v>
      </c>
      <c r="J43" t="s">
        <v>41</v>
      </c>
      <c r="K43" t="s">
        <v>40</v>
      </c>
      <c r="L43" t="s">
        <v>41</v>
      </c>
      <c r="M43" s="1">
        <v>35281</v>
      </c>
    </row>
    <row r="44" ht="12.75">
      <c r="A44" t="s">
        <v>41</v>
      </c>
    </row>
    <row r="45" spans="1:6" ht="12.75">
      <c r="A45" t="s">
        <v>38</v>
      </c>
      <c r="B45">
        <v>175</v>
      </c>
      <c r="C45" t="s">
        <v>41</v>
      </c>
      <c r="D45" t="s">
        <v>39</v>
      </c>
      <c r="E45" t="s">
        <v>41</v>
      </c>
      <c r="F45">
        <v>399</v>
      </c>
    </row>
    <row r="46" spans="1:6" ht="12.75">
      <c r="A46" t="s">
        <v>40</v>
      </c>
      <c r="B46" s="1">
        <v>34606</v>
      </c>
      <c r="C46" t="s">
        <v>41</v>
      </c>
      <c r="D46" t="s">
        <v>40</v>
      </c>
      <c r="E46" t="s">
        <v>41</v>
      </c>
      <c r="F46" s="1">
        <v>34628</v>
      </c>
    </row>
    <row r="47" spans="2:6" ht="12.75">
      <c r="B47" s="1"/>
      <c r="F47" s="1"/>
    </row>
    <row r="48" spans="2:6" ht="12.75">
      <c r="B48" s="1"/>
      <c r="F48" s="1"/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G23" sqref="G23"/>
    </sheetView>
  </sheetViews>
  <sheetFormatPr defaultColWidth="9.140625" defaultRowHeight="12.75"/>
  <sheetData>
    <row r="1" ht="12.75">
      <c r="A1" t="s">
        <v>421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1010</v>
      </c>
      <c r="D3">
        <f aca="true" t="shared" si="1" ref="D3:D22">IF(ISERROR(VLOOKUP($B3,H$28:I$103,2,FALSE)),0,VLOOKUP($B3,H$28:I$103,2,FALSE))</f>
        <v>1091</v>
      </c>
      <c r="E3" s="4">
        <f aca="true" t="shared" si="2" ref="E3:E22">C3/C$22</f>
        <v>0.0536663124335813</v>
      </c>
      <c r="F3" s="4">
        <f aca="true" t="shared" si="3" ref="F3:F22">D3/D$22</f>
        <v>0.05824257954302797</v>
      </c>
      <c r="G3" s="4">
        <f aca="true" t="shared" si="4" ref="G3:G21">E3-F3</f>
        <v>-0.004576267109446676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8962</v>
      </c>
      <c r="D4">
        <f t="shared" si="1"/>
        <v>9054</v>
      </c>
      <c r="E4" s="4">
        <f t="shared" si="2"/>
        <v>0.4761955366631243</v>
      </c>
      <c r="F4" s="4">
        <f t="shared" si="3"/>
        <v>0.48334401024983986</v>
      </c>
      <c r="G4" s="4">
        <f t="shared" si="4"/>
        <v>-0.0071484735867155536</v>
      </c>
      <c r="H4" s="4">
        <f>G4</f>
        <v>-0.0071484735867155536</v>
      </c>
    </row>
    <row r="5" spans="1:8" ht="12.75">
      <c r="A5" t="s">
        <v>26</v>
      </c>
      <c r="B5" t="s">
        <v>26</v>
      </c>
      <c r="C5">
        <f t="shared" si="0"/>
        <v>1886</v>
      </c>
      <c r="D5">
        <f t="shared" si="1"/>
        <v>1710</v>
      </c>
      <c r="E5" s="4">
        <f t="shared" si="2"/>
        <v>0.10021253985122211</v>
      </c>
      <c r="F5" s="4">
        <f t="shared" si="3"/>
        <v>0.09128763613068545</v>
      </c>
      <c r="G5" s="4">
        <f t="shared" si="4"/>
        <v>0.008924903720536656</v>
      </c>
      <c r="H5" s="4">
        <f aca="true" t="shared" si="5" ref="H5:H21">IF(G5&gt;0.001,G5,"")</f>
        <v>0.008924903720536656</v>
      </c>
    </row>
    <row r="6" spans="1:8" ht="12.75">
      <c r="A6" t="s">
        <v>5</v>
      </c>
      <c r="B6" t="s">
        <v>5</v>
      </c>
      <c r="C6">
        <f t="shared" si="0"/>
        <v>2224</v>
      </c>
      <c r="D6">
        <f t="shared" si="1"/>
        <v>1516</v>
      </c>
      <c r="E6" s="4">
        <f t="shared" si="2"/>
        <v>0.1181721572794899</v>
      </c>
      <c r="F6" s="4">
        <f t="shared" si="3"/>
        <v>0.08093102711936792</v>
      </c>
      <c r="G6" s="4">
        <f t="shared" si="4"/>
        <v>0.03724113016012198</v>
      </c>
      <c r="H6" s="4">
        <f t="shared" si="5"/>
        <v>0.03724113016012198</v>
      </c>
    </row>
    <row r="7" spans="1:8" ht="12.75">
      <c r="A7" t="s">
        <v>42</v>
      </c>
      <c r="B7" t="s">
        <v>42</v>
      </c>
      <c r="C7">
        <f t="shared" si="0"/>
        <v>2313</v>
      </c>
      <c r="D7">
        <f t="shared" si="1"/>
        <v>2736</v>
      </c>
      <c r="E7" s="4">
        <f t="shared" si="2"/>
        <v>0.12290116896918173</v>
      </c>
      <c r="F7" s="4">
        <f t="shared" si="3"/>
        <v>0.14606021780909673</v>
      </c>
      <c r="G7" s="4">
        <f t="shared" si="4"/>
        <v>-0.023159048839915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22</v>
      </c>
      <c r="D8">
        <f t="shared" si="1"/>
        <v>36</v>
      </c>
      <c r="E8" s="4">
        <f t="shared" si="2"/>
        <v>0.0011689691817215729</v>
      </c>
      <c r="F8" s="4">
        <f t="shared" si="3"/>
        <v>0.0019218449711723255</v>
      </c>
      <c r="G8" s="4">
        <f t="shared" si="4"/>
        <v>-0.0007528757894507527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6</v>
      </c>
      <c r="D9">
        <f t="shared" si="1"/>
        <v>14</v>
      </c>
      <c r="E9" s="4">
        <f t="shared" si="2"/>
        <v>0.0003188097768331562</v>
      </c>
      <c r="F9" s="4">
        <f t="shared" si="3"/>
        <v>0.0007473841554559044</v>
      </c>
      <c r="G9" s="4">
        <f t="shared" si="4"/>
        <v>-0.00042857437862274815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108</v>
      </c>
      <c r="D10">
        <f t="shared" si="1"/>
        <v>73</v>
      </c>
      <c r="E10" s="4">
        <f t="shared" si="2"/>
        <v>0.005738575982996812</v>
      </c>
      <c r="F10" s="4">
        <f t="shared" si="3"/>
        <v>0.0038970745248772154</v>
      </c>
      <c r="G10" s="4">
        <f t="shared" si="4"/>
        <v>0.0018415014581195962</v>
      </c>
      <c r="H10" s="4">
        <f t="shared" si="5"/>
        <v>0.0018415014581195962</v>
      </c>
    </row>
    <row r="11" spans="1:8" ht="12.75">
      <c r="A11" t="s">
        <v>34</v>
      </c>
      <c r="B11" t="s">
        <v>60</v>
      </c>
      <c r="C11">
        <f t="shared" si="0"/>
        <v>1753</v>
      </c>
      <c r="D11">
        <f t="shared" si="1"/>
        <v>1754</v>
      </c>
      <c r="E11" s="4">
        <f t="shared" si="2"/>
        <v>0.09314558979808714</v>
      </c>
      <c r="F11" s="4">
        <f t="shared" si="3"/>
        <v>0.0936365577621183</v>
      </c>
      <c r="G11" s="4">
        <f t="shared" si="4"/>
        <v>-0.0004909679640311554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231</v>
      </c>
      <c r="D12">
        <f t="shared" si="1"/>
        <v>267</v>
      </c>
      <c r="E12" s="4">
        <f t="shared" si="2"/>
        <v>0.012274176408076515</v>
      </c>
      <c r="F12" s="4">
        <f t="shared" si="3"/>
        <v>0.014253683536194746</v>
      </c>
      <c r="G12" s="4">
        <f t="shared" si="4"/>
        <v>-0.0019795071281182314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20</v>
      </c>
      <c r="D13">
        <f t="shared" si="1"/>
        <v>0</v>
      </c>
      <c r="E13" s="4">
        <f t="shared" si="2"/>
        <v>0.0010626992561105207</v>
      </c>
      <c r="F13" s="4">
        <f t="shared" si="3"/>
        <v>0</v>
      </c>
      <c r="G13" s="4">
        <f t="shared" si="4"/>
        <v>0.0010626992561105207</v>
      </c>
      <c r="H13" s="4">
        <f t="shared" si="5"/>
        <v>0.0010626992561105207</v>
      </c>
    </row>
    <row r="14" spans="1:8" ht="12.75">
      <c r="A14" t="s">
        <v>19</v>
      </c>
      <c r="B14" t="s">
        <v>19</v>
      </c>
      <c r="C14">
        <f t="shared" si="0"/>
        <v>2</v>
      </c>
      <c r="D14">
        <f t="shared" si="1"/>
        <v>2</v>
      </c>
      <c r="E14" s="4">
        <f t="shared" si="2"/>
        <v>0.00010626992561105207</v>
      </c>
      <c r="F14" s="4">
        <f t="shared" si="3"/>
        <v>0.00010676916506512919</v>
      </c>
      <c r="G14" s="4">
        <f t="shared" si="4"/>
        <v>-4.992394540771143E-07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2</v>
      </c>
      <c r="D15">
        <f t="shared" si="1"/>
        <v>0</v>
      </c>
      <c r="E15" s="4">
        <f t="shared" si="2"/>
        <v>0.00010626992561105207</v>
      </c>
      <c r="F15" s="4">
        <f t="shared" si="3"/>
        <v>0</v>
      </c>
      <c r="G15" s="4">
        <f t="shared" si="4"/>
        <v>0.00010626992561105207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13</v>
      </c>
      <c r="D16">
        <f t="shared" si="1"/>
        <v>0</v>
      </c>
      <c r="E16" s="4">
        <f t="shared" si="2"/>
        <v>0.0006907545164718385</v>
      </c>
      <c r="F16" s="4">
        <f t="shared" si="3"/>
        <v>0</v>
      </c>
      <c r="G16" s="4">
        <f t="shared" si="4"/>
        <v>0.0006907545164718385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4</v>
      </c>
      <c r="D17">
        <f t="shared" si="1"/>
        <v>0</v>
      </c>
      <c r="E17" s="4">
        <f t="shared" si="2"/>
        <v>0.00021253985122210415</v>
      </c>
      <c r="F17" s="4">
        <f t="shared" si="3"/>
        <v>0</v>
      </c>
      <c r="G17" s="4">
        <f t="shared" si="4"/>
        <v>0.00021253985122210415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7</v>
      </c>
      <c r="E18" s="4">
        <f t="shared" si="2"/>
        <v>0</v>
      </c>
      <c r="F18" s="4">
        <f t="shared" si="3"/>
        <v>0.0003736920777279522</v>
      </c>
      <c r="G18" s="4">
        <f t="shared" si="4"/>
        <v>-0.0003736920777279522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</v>
      </c>
      <c r="E19" s="4">
        <f t="shared" si="2"/>
        <v>0</v>
      </c>
      <c r="F19" s="4">
        <f t="shared" si="3"/>
        <v>0.00010676916506512919</v>
      </c>
      <c r="G19" s="4">
        <f t="shared" si="4"/>
        <v>-0.00010676916506512919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264</v>
      </c>
      <c r="D21">
        <f t="shared" si="1"/>
        <v>470</v>
      </c>
      <c r="E21" s="4">
        <f t="shared" si="2"/>
        <v>0.014027630180658874</v>
      </c>
      <c r="F21" s="4">
        <f t="shared" si="3"/>
        <v>0.02509075379030536</v>
      </c>
      <c r="G21" s="4">
        <f t="shared" si="4"/>
        <v>-0.011063123609646485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18820</v>
      </c>
      <c r="D22">
        <f t="shared" si="1"/>
        <v>18732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18820</v>
      </c>
      <c r="D23" s="2">
        <f>SUM(D3:D21)</f>
        <v>18732</v>
      </c>
      <c r="E23" s="5"/>
      <c r="F23" s="5"/>
      <c r="G23" s="5">
        <f>VLOOKUP("LAB",E27:F45,2,FALSE)</f>
        <v>8644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1.0367885238315595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415</v>
      </c>
      <c r="E28" t="s">
        <v>18</v>
      </c>
      <c r="F28">
        <v>191</v>
      </c>
      <c r="H28" t="s">
        <v>22</v>
      </c>
      <c r="I28" s="1">
        <v>9054</v>
      </c>
      <c r="J28" t="s">
        <v>41</v>
      </c>
      <c r="K28" t="s">
        <v>422</v>
      </c>
      <c r="L28" t="s">
        <v>24</v>
      </c>
      <c r="M28" s="1">
        <v>10558</v>
      </c>
    </row>
    <row r="29" spans="1:13" ht="12.75">
      <c r="A29" t="s">
        <v>42</v>
      </c>
      <c r="B29" s="1">
        <v>2313</v>
      </c>
      <c r="C29" t="s">
        <v>41</v>
      </c>
      <c r="D29" t="s">
        <v>416</v>
      </c>
      <c r="E29" t="s">
        <v>222</v>
      </c>
      <c r="F29" s="1">
        <v>3314</v>
      </c>
      <c r="H29" t="s">
        <v>60</v>
      </c>
      <c r="I29" s="1">
        <v>1754</v>
      </c>
      <c r="J29" t="s">
        <v>41</v>
      </c>
      <c r="K29" t="s">
        <v>423</v>
      </c>
      <c r="L29" t="s">
        <v>113</v>
      </c>
      <c r="M29" s="1">
        <v>2484</v>
      </c>
    </row>
    <row r="30" spans="1:13" ht="12.75">
      <c r="A30" t="s">
        <v>26</v>
      </c>
      <c r="B30" s="1">
        <v>1886</v>
      </c>
      <c r="C30" t="s">
        <v>41</v>
      </c>
      <c r="D30" t="s">
        <v>417</v>
      </c>
      <c r="E30" t="s">
        <v>28</v>
      </c>
      <c r="F30" s="1">
        <v>1825</v>
      </c>
      <c r="H30" t="s">
        <v>42</v>
      </c>
      <c r="I30" s="1">
        <v>2736</v>
      </c>
      <c r="J30" t="s">
        <v>41</v>
      </c>
      <c r="K30" t="s">
        <v>424</v>
      </c>
      <c r="L30" t="s">
        <v>222</v>
      </c>
      <c r="M30" s="1">
        <v>4017</v>
      </c>
    </row>
    <row r="31" spans="1:13" ht="12.75">
      <c r="A31" t="s">
        <v>41</v>
      </c>
      <c r="B31" t="s">
        <v>41</v>
      </c>
      <c r="C31" t="s">
        <v>41</v>
      </c>
      <c r="D31" t="s">
        <v>418</v>
      </c>
      <c r="E31" t="s">
        <v>113</v>
      </c>
      <c r="F31" s="1">
        <v>4356</v>
      </c>
      <c r="H31" t="s">
        <v>41</v>
      </c>
      <c r="I31" t="s">
        <v>41</v>
      </c>
      <c r="J31" t="s">
        <v>41</v>
      </c>
      <c r="K31" t="s">
        <v>425</v>
      </c>
      <c r="L31" t="s">
        <v>18</v>
      </c>
      <c r="M31">
        <v>332</v>
      </c>
    </row>
    <row r="32" spans="1:13" ht="12.75">
      <c r="A32" t="s">
        <v>41</v>
      </c>
      <c r="B32" t="s">
        <v>41</v>
      </c>
      <c r="C32" t="s">
        <v>41</v>
      </c>
      <c r="D32" t="s">
        <v>419</v>
      </c>
      <c r="E32" t="s">
        <v>420</v>
      </c>
      <c r="F32">
        <v>44</v>
      </c>
      <c r="H32" t="s">
        <v>31</v>
      </c>
      <c r="I32">
        <v>36</v>
      </c>
      <c r="J32" t="s">
        <v>41</v>
      </c>
      <c r="K32" t="s">
        <v>41</v>
      </c>
      <c r="L32" t="s">
        <v>41</v>
      </c>
      <c r="M32" t="s">
        <v>41</v>
      </c>
    </row>
    <row r="33" spans="1:13" ht="12.75">
      <c r="A33" t="s">
        <v>22</v>
      </c>
      <c r="B33" s="1">
        <v>8962</v>
      </c>
      <c r="C33" t="s">
        <v>41</v>
      </c>
      <c r="D33" t="s">
        <v>96</v>
      </c>
      <c r="E33" t="s">
        <v>24</v>
      </c>
      <c r="F33" s="1">
        <v>8644</v>
      </c>
      <c r="H33" t="s">
        <v>46</v>
      </c>
      <c r="I33">
        <v>2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31</v>
      </c>
      <c r="B34">
        <v>22</v>
      </c>
      <c r="C34" t="s">
        <v>41</v>
      </c>
      <c r="D34" t="s">
        <v>41</v>
      </c>
      <c r="E34" t="s">
        <v>41</v>
      </c>
      <c r="F34" t="s">
        <v>41</v>
      </c>
      <c r="H34" t="s">
        <v>11</v>
      </c>
      <c r="I34">
        <v>267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11</v>
      </c>
      <c r="B35">
        <v>231</v>
      </c>
      <c r="C35" t="s">
        <v>41</v>
      </c>
      <c r="D35" t="s">
        <v>41</v>
      </c>
      <c r="E35" t="s">
        <v>41</v>
      </c>
      <c r="F35" t="s">
        <v>41</v>
      </c>
      <c r="H35" t="s">
        <v>56</v>
      </c>
      <c r="I35">
        <v>73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32</v>
      </c>
      <c r="B36">
        <v>20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14</v>
      </c>
      <c r="B37">
        <v>108</v>
      </c>
      <c r="C37" t="s">
        <v>41</v>
      </c>
      <c r="D37" t="s">
        <v>41</v>
      </c>
      <c r="E37" t="s">
        <v>41</v>
      </c>
      <c r="F37" t="s">
        <v>41</v>
      </c>
      <c r="H37" t="s">
        <v>26</v>
      </c>
      <c r="I37" s="1">
        <v>1710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19</v>
      </c>
      <c r="B38">
        <v>2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7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33</v>
      </c>
      <c r="B39">
        <v>4</v>
      </c>
      <c r="C39" t="s">
        <v>41</v>
      </c>
      <c r="D39" t="s">
        <v>41</v>
      </c>
      <c r="E39" t="s">
        <v>41</v>
      </c>
      <c r="F39" t="s">
        <v>41</v>
      </c>
      <c r="H39" t="s">
        <v>8</v>
      </c>
      <c r="I39" s="1">
        <v>1091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34</v>
      </c>
      <c r="B40" s="1">
        <v>1753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1516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8</v>
      </c>
      <c r="B41" s="1">
        <v>1010</v>
      </c>
      <c r="C41" t="s">
        <v>41</v>
      </c>
      <c r="D41" t="s">
        <v>41</v>
      </c>
      <c r="E41" t="s">
        <v>41</v>
      </c>
      <c r="F41" t="s">
        <v>41</v>
      </c>
      <c r="H41" t="s">
        <v>37</v>
      </c>
      <c r="I41">
        <v>14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5</v>
      </c>
      <c r="B42" s="1">
        <v>2224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470</v>
      </c>
      <c r="J42" t="s">
        <v>41</v>
      </c>
      <c r="K42" t="s">
        <v>39</v>
      </c>
      <c r="L42" t="s">
        <v>41</v>
      </c>
      <c r="M42">
        <v>928</v>
      </c>
    </row>
    <row r="43" spans="1:13" ht="12.75">
      <c r="A43" t="s">
        <v>35</v>
      </c>
      <c r="B43">
        <v>13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18732</v>
      </c>
      <c r="J43" t="s">
        <v>41</v>
      </c>
      <c r="K43" t="s">
        <v>40</v>
      </c>
      <c r="L43" t="s">
        <v>41</v>
      </c>
      <c r="M43" s="1">
        <v>18319</v>
      </c>
    </row>
    <row r="44" spans="1:6" ht="12.75">
      <c r="A44" t="s">
        <v>36</v>
      </c>
      <c r="B44">
        <v>2</v>
      </c>
      <c r="C44" t="s">
        <v>41</v>
      </c>
      <c r="D44" t="s">
        <v>41</v>
      </c>
      <c r="E44" t="s">
        <v>41</v>
      </c>
      <c r="F44" t="s">
        <v>41</v>
      </c>
    </row>
    <row r="45" spans="1:6" ht="12.75">
      <c r="A45" t="s">
        <v>37</v>
      </c>
      <c r="B45">
        <v>6</v>
      </c>
      <c r="C45" t="s">
        <v>41</v>
      </c>
      <c r="D45" t="s">
        <v>41</v>
      </c>
      <c r="E45" t="s">
        <v>41</v>
      </c>
      <c r="F45" t="s">
        <v>41</v>
      </c>
    </row>
    <row r="46" ht="12.75">
      <c r="A46" t="s">
        <v>41</v>
      </c>
    </row>
    <row r="47" spans="1:6" ht="12.75">
      <c r="A47" t="s">
        <v>38</v>
      </c>
      <c r="B47">
        <v>264</v>
      </c>
      <c r="C47" t="s">
        <v>41</v>
      </c>
      <c r="D47" t="s">
        <v>39</v>
      </c>
      <c r="E47" t="s">
        <v>41</v>
      </c>
      <c r="F47">
        <v>444</v>
      </c>
    </row>
    <row r="48" spans="1:6" ht="12.75">
      <c r="A48" t="s">
        <v>40</v>
      </c>
      <c r="B48" s="1">
        <v>18820</v>
      </c>
      <c r="C48" t="s">
        <v>41</v>
      </c>
      <c r="D48" t="s">
        <v>40</v>
      </c>
      <c r="E48" t="s">
        <v>41</v>
      </c>
      <c r="F48" s="1">
        <v>18818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414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2435</v>
      </c>
      <c r="D3">
        <f aca="true" t="shared" si="1" ref="D3:D22">IF(ISERROR(VLOOKUP($B3,H$28:I$103,2,FALSE)),0,VLOOKUP($B3,H$28:I$103,2,FALSE))</f>
        <v>2631</v>
      </c>
      <c r="E3" s="4">
        <f aca="true" t="shared" si="2" ref="E3:E22">C3/C$22</f>
        <v>0.14320159962361798</v>
      </c>
      <c r="F3" s="4">
        <f aca="true" t="shared" si="3" ref="F3:F22">D3/D$22</f>
        <v>0.14700787841537688</v>
      </c>
      <c r="G3" s="4">
        <f aca="true" t="shared" si="4" ref="G3:G21">E3-F3</f>
        <v>-0.0038062787917589047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6344</v>
      </c>
      <c r="D4">
        <f t="shared" si="1"/>
        <v>6791</v>
      </c>
      <c r="E4" s="4">
        <f t="shared" si="2"/>
        <v>0.3730886850152905</v>
      </c>
      <c r="F4" s="4">
        <f t="shared" si="3"/>
        <v>0.37944906967648206</v>
      </c>
      <c r="G4" s="4">
        <f t="shared" si="4"/>
        <v>-0.006360384661191543</v>
      </c>
      <c r="H4" s="4">
        <f>G4</f>
        <v>-0.006360384661191543</v>
      </c>
    </row>
    <row r="5" spans="1:8" ht="12.75">
      <c r="A5" t="s">
        <v>26</v>
      </c>
      <c r="B5" t="s">
        <v>26</v>
      </c>
      <c r="C5">
        <f t="shared" si="0"/>
        <v>2689</v>
      </c>
      <c r="D5">
        <f t="shared" si="1"/>
        <v>2789</v>
      </c>
      <c r="E5" s="4">
        <f t="shared" si="2"/>
        <v>0.15813926135027054</v>
      </c>
      <c r="F5" s="4">
        <f t="shared" si="3"/>
        <v>0.15583617366039001</v>
      </c>
      <c r="G5" s="4">
        <f t="shared" si="4"/>
        <v>0.002303087689880523</v>
      </c>
      <c r="H5" s="4">
        <f aca="true" t="shared" si="5" ref="H5:H21">IF(G5&gt;0.001,G5,"")</f>
        <v>0.002303087689880523</v>
      </c>
    </row>
    <row r="6" spans="1:8" ht="12.75">
      <c r="A6" t="s">
        <v>5</v>
      </c>
      <c r="B6" t="s">
        <v>5</v>
      </c>
      <c r="C6">
        <f t="shared" si="0"/>
        <v>2224</v>
      </c>
      <c r="D6">
        <f t="shared" si="1"/>
        <v>1544</v>
      </c>
      <c r="E6" s="4">
        <f t="shared" si="2"/>
        <v>0.13079275464596565</v>
      </c>
      <c r="F6" s="4">
        <f t="shared" si="3"/>
        <v>0.08627144214114098</v>
      </c>
      <c r="G6" s="4">
        <f t="shared" si="4"/>
        <v>0.044521312504824676</v>
      </c>
      <c r="H6" s="4">
        <f t="shared" si="5"/>
        <v>0.044521312504824676</v>
      </c>
    </row>
    <row r="7" spans="1:8" ht="12.75">
      <c r="A7" t="s">
        <v>42</v>
      </c>
      <c r="B7" t="s">
        <v>42</v>
      </c>
      <c r="C7">
        <f t="shared" si="0"/>
        <v>1901</v>
      </c>
      <c r="D7">
        <f t="shared" si="1"/>
        <v>2379</v>
      </c>
      <c r="E7" s="4">
        <f t="shared" si="2"/>
        <v>0.11179722418254529</v>
      </c>
      <c r="F7" s="4">
        <f t="shared" si="3"/>
        <v>0.13292730625244453</v>
      </c>
      <c r="G7" s="4">
        <f t="shared" si="4"/>
        <v>-0.021130082069899248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28</v>
      </c>
      <c r="D8">
        <f t="shared" si="1"/>
        <v>32</v>
      </c>
      <c r="E8" s="4">
        <f t="shared" si="2"/>
        <v>0.0016466713714420136</v>
      </c>
      <c r="F8" s="4">
        <f t="shared" si="3"/>
        <v>0.0017880091635469632</v>
      </c>
      <c r="G8" s="4">
        <f t="shared" si="4"/>
        <v>-0.00014133779210494962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14</v>
      </c>
      <c r="D9">
        <f t="shared" si="1"/>
        <v>43</v>
      </c>
      <c r="E9" s="4">
        <f t="shared" si="2"/>
        <v>0.0008233356857210068</v>
      </c>
      <c r="F9" s="4">
        <f t="shared" si="3"/>
        <v>0.0024026373135162316</v>
      </c>
      <c r="G9" s="4">
        <f t="shared" si="4"/>
        <v>-0.0015793016277952248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129</v>
      </c>
      <c r="D10">
        <f t="shared" si="1"/>
        <v>120</v>
      </c>
      <c r="E10" s="4">
        <f t="shared" si="2"/>
        <v>0.007586450247000706</v>
      </c>
      <c r="F10" s="4">
        <f t="shared" si="3"/>
        <v>0.006705034363301112</v>
      </c>
      <c r="G10" s="4">
        <f t="shared" si="4"/>
        <v>0.0008814158836995944</v>
      </c>
      <c r="H10" s="4">
        <f t="shared" si="5"/>
      </c>
    </row>
    <row r="11" spans="1:8" ht="12.75">
      <c r="A11" t="s">
        <v>34</v>
      </c>
      <c r="B11" t="s">
        <v>60</v>
      </c>
      <c r="C11">
        <f t="shared" si="0"/>
        <v>778</v>
      </c>
      <c r="D11">
        <f t="shared" si="1"/>
        <v>1043</v>
      </c>
      <c r="E11" s="4">
        <f t="shared" si="2"/>
        <v>0.045753940249353094</v>
      </c>
      <c r="F11" s="4">
        <f t="shared" si="3"/>
        <v>0.05827792367435883</v>
      </c>
      <c r="G11" s="4">
        <f t="shared" si="4"/>
        <v>-0.012523983425005734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227</v>
      </c>
      <c r="D12">
        <f t="shared" si="1"/>
        <v>230</v>
      </c>
      <c r="E12" s="4">
        <f t="shared" si="2"/>
        <v>0.013349800047047753</v>
      </c>
      <c r="F12" s="4">
        <f t="shared" si="3"/>
        <v>0.012851315862993798</v>
      </c>
      <c r="G12" s="4">
        <f t="shared" si="4"/>
        <v>0.0004984841840539548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73</v>
      </c>
      <c r="D13">
        <f t="shared" si="1"/>
        <v>0</v>
      </c>
      <c r="E13" s="4">
        <f t="shared" si="2"/>
        <v>0.004293107504116678</v>
      </c>
      <c r="F13" s="4">
        <f t="shared" si="3"/>
        <v>0</v>
      </c>
      <c r="G13" s="4">
        <f t="shared" si="4"/>
        <v>0.004293107504116678</v>
      </c>
      <c r="H13" s="4">
        <f t="shared" si="5"/>
        <v>0.004293107504116678</v>
      </c>
    </row>
    <row r="14" spans="1:8" ht="12.75">
      <c r="A14" t="s">
        <v>19</v>
      </c>
      <c r="B14" t="s">
        <v>19</v>
      </c>
      <c r="C14">
        <f t="shared" si="0"/>
        <v>20</v>
      </c>
      <c r="D14">
        <f t="shared" si="1"/>
        <v>16</v>
      </c>
      <c r="E14" s="4">
        <f t="shared" si="2"/>
        <v>0.0011761938367442955</v>
      </c>
      <c r="F14" s="4">
        <f t="shared" si="3"/>
        <v>0.0008940045817734816</v>
      </c>
      <c r="G14" s="4">
        <f t="shared" si="4"/>
        <v>0.00028218925497081385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6</v>
      </c>
      <c r="D15">
        <f t="shared" si="1"/>
        <v>0</v>
      </c>
      <c r="E15" s="4">
        <f t="shared" si="2"/>
        <v>0.00035285815102328866</v>
      </c>
      <c r="F15" s="4">
        <f t="shared" si="3"/>
        <v>0</v>
      </c>
      <c r="G15" s="4">
        <f t="shared" si="4"/>
        <v>0.00035285815102328866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20</v>
      </c>
      <c r="D16">
        <f t="shared" si="1"/>
        <v>0</v>
      </c>
      <c r="E16" s="4">
        <f t="shared" si="2"/>
        <v>0.0011761938367442955</v>
      </c>
      <c r="F16" s="4">
        <f t="shared" si="3"/>
        <v>0</v>
      </c>
      <c r="G16" s="4">
        <f t="shared" si="4"/>
        <v>0.0011761938367442955</v>
      </c>
      <c r="H16" s="4">
        <f t="shared" si="5"/>
        <v>0.0011761938367442955</v>
      </c>
    </row>
    <row r="17" spans="1:8" ht="12.75">
      <c r="A17" t="s">
        <v>33</v>
      </c>
      <c r="B17" t="s">
        <v>33</v>
      </c>
      <c r="C17">
        <f t="shared" si="0"/>
        <v>2</v>
      </c>
      <c r="D17">
        <f t="shared" si="1"/>
        <v>0</v>
      </c>
      <c r="E17" s="4">
        <f t="shared" si="2"/>
        <v>0.00011761938367442955</v>
      </c>
      <c r="F17" s="4">
        <f t="shared" si="3"/>
        <v>0</v>
      </c>
      <c r="G17" s="4">
        <f t="shared" si="4"/>
        <v>0.00011761938367442955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4</v>
      </c>
      <c r="E18" s="4">
        <f t="shared" si="2"/>
        <v>0</v>
      </c>
      <c r="F18" s="4">
        <f t="shared" si="3"/>
        <v>0.0002235011454433704</v>
      </c>
      <c r="G18" s="4">
        <f t="shared" si="4"/>
        <v>-0.0002235011454433704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7</v>
      </c>
      <c r="E19" s="4">
        <f t="shared" si="2"/>
        <v>0</v>
      </c>
      <c r="F19" s="4">
        <f t="shared" si="3"/>
        <v>0.0003911270045258982</v>
      </c>
      <c r="G19" s="4">
        <f t="shared" si="4"/>
        <v>-0.0003911270045258982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114</v>
      </c>
      <c r="D21">
        <f t="shared" si="1"/>
        <v>268</v>
      </c>
      <c r="E21" s="4">
        <f t="shared" si="2"/>
        <v>0.0067043048694424845</v>
      </c>
      <c r="F21" s="4">
        <f t="shared" si="3"/>
        <v>0.014974576744705816</v>
      </c>
      <c r="G21" s="4">
        <f t="shared" si="4"/>
        <v>-0.008270271875263331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17004</v>
      </c>
      <c r="D22">
        <f t="shared" si="1"/>
        <v>17897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17004</v>
      </c>
      <c r="D23" s="2">
        <f>SUM(D3:D21)</f>
        <v>17897</v>
      </c>
      <c r="E23" s="5"/>
      <c r="F23" s="5"/>
      <c r="G23" s="5">
        <f>VLOOKUP("LAB",E27:F45,2,FALSE)</f>
        <v>7280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0.8714285714285714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41</v>
      </c>
      <c r="B28" t="s">
        <v>41</v>
      </c>
      <c r="C28" t="s">
        <v>41</v>
      </c>
      <c r="D28" t="s">
        <v>408</v>
      </c>
      <c r="E28" t="s">
        <v>113</v>
      </c>
      <c r="F28" s="1">
        <v>1607</v>
      </c>
      <c r="H28" t="s">
        <v>60</v>
      </c>
      <c r="I28" s="1">
        <v>1043</v>
      </c>
      <c r="J28" t="s">
        <v>41</v>
      </c>
      <c r="K28" t="s">
        <v>376</v>
      </c>
      <c r="L28" t="s">
        <v>113</v>
      </c>
      <c r="M28" s="1">
        <v>1360</v>
      </c>
    </row>
    <row r="29" spans="1:13" ht="12.75">
      <c r="A29" t="s">
        <v>42</v>
      </c>
      <c r="B29" s="1">
        <v>1901</v>
      </c>
      <c r="C29" t="s">
        <v>41</v>
      </c>
      <c r="D29" t="s">
        <v>409</v>
      </c>
      <c r="E29" t="s">
        <v>222</v>
      </c>
      <c r="F29" s="1">
        <v>4099</v>
      </c>
      <c r="H29" t="s">
        <v>42</v>
      </c>
      <c r="I29" s="1">
        <v>2379</v>
      </c>
      <c r="J29" t="s">
        <v>41</v>
      </c>
      <c r="K29" t="s">
        <v>413</v>
      </c>
      <c r="L29" t="s">
        <v>222</v>
      </c>
      <c r="M29" s="1">
        <v>5311</v>
      </c>
    </row>
    <row r="30" spans="1:13" ht="12.75">
      <c r="A30" t="s">
        <v>11</v>
      </c>
      <c r="B30">
        <v>227</v>
      </c>
      <c r="C30" t="s">
        <v>41</v>
      </c>
      <c r="D30" t="s">
        <v>410</v>
      </c>
      <c r="E30" t="s">
        <v>13</v>
      </c>
      <c r="F30">
        <v>838</v>
      </c>
      <c r="H30" t="s">
        <v>11</v>
      </c>
      <c r="I30">
        <v>230</v>
      </c>
      <c r="J30" t="s">
        <v>41</v>
      </c>
      <c r="K30" t="s">
        <v>410</v>
      </c>
      <c r="L30" t="s">
        <v>13</v>
      </c>
      <c r="M30">
        <v>703</v>
      </c>
    </row>
    <row r="31" spans="1:13" ht="12.75">
      <c r="A31" t="s">
        <v>26</v>
      </c>
      <c r="B31" s="1">
        <v>2689</v>
      </c>
      <c r="C31" t="s">
        <v>41</v>
      </c>
      <c r="D31" t="s">
        <v>411</v>
      </c>
      <c r="E31" t="s">
        <v>28</v>
      </c>
      <c r="F31" s="1">
        <v>2585</v>
      </c>
      <c r="H31" t="s">
        <v>26</v>
      </c>
      <c r="I31" s="1">
        <v>2789</v>
      </c>
      <c r="J31" t="s">
        <v>41</v>
      </c>
      <c r="K31" t="s">
        <v>411</v>
      </c>
      <c r="L31" t="s">
        <v>28</v>
      </c>
      <c r="M31" s="1">
        <v>2546</v>
      </c>
    </row>
    <row r="32" spans="1:13" ht="12.75">
      <c r="A32" t="s">
        <v>19</v>
      </c>
      <c r="B32">
        <v>20</v>
      </c>
      <c r="C32" t="s">
        <v>41</v>
      </c>
      <c r="D32" t="s">
        <v>412</v>
      </c>
      <c r="E32" t="s">
        <v>21</v>
      </c>
      <c r="F32">
        <v>154</v>
      </c>
      <c r="H32" t="s">
        <v>22</v>
      </c>
      <c r="I32" s="1">
        <v>6791</v>
      </c>
      <c r="J32" t="s">
        <v>41</v>
      </c>
      <c r="K32" t="s">
        <v>93</v>
      </c>
      <c r="L32" t="s">
        <v>24</v>
      </c>
      <c r="M32" s="1">
        <v>6786</v>
      </c>
    </row>
    <row r="33" spans="1:13" ht="12.75">
      <c r="A33" t="s">
        <v>22</v>
      </c>
      <c r="B33" s="1">
        <v>6344</v>
      </c>
      <c r="C33" t="s">
        <v>41</v>
      </c>
      <c r="D33" t="s">
        <v>93</v>
      </c>
      <c r="E33" t="s">
        <v>24</v>
      </c>
      <c r="F33" s="1">
        <v>7280</v>
      </c>
      <c r="H33" t="s">
        <v>31</v>
      </c>
      <c r="I33">
        <v>32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31</v>
      </c>
      <c r="B34">
        <v>28</v>
      </c>
      <c r="C34" t="s">
        <v>41</v>
      </c>
      <c r="D34" t="s">
        <v>41</v>
      </c>
      <c r="E34" t="s">
        <v>41</v>
      </c>
      <c r="F34" t="s">
        <v>41</v>
      </c>
      <c r="H34" t="s">
        <v>46</v>
      </c>
      <c r="I34">
        <v>7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73</v>
      </c>
      <c r="C35" t="s">
        <v>41</v>
      </c>
      <c r="D35" t="s">
        <v>41</v>
      </c>
      <c r="E35" t="s">
        <v>41</v>
      </c>
      <c r="F35" t="s">
        <v>41</v>
      </c>
      <c r="H35" t="s">
        <v>56</v>
      </c>
      <c r="I35">
        <v>120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14</v>
      </c>
      <c r="B36">
        <v>129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16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2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4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>
        <v>778</v>
      </c>
      <c r="C38" t="s">
        <v>41</v>
      </c>
      <c r="D38" t="s">
        <v>41</v>
      </c>
      <c r="E38" t="s">
        <v>41</v>
      </c>
      <c r="F38" t="s">
        <v>41</v>
      </c>
      <c r="H38" t="s">
        <v>8</v>
      </c>
      <c r="I38" s="1">
        <v>2631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8</v>
      </c>
      <c r="B39" s="1">
        <v>2435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1544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2224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43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20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268</v>
      </c>
      <c r="J41" t="s">
        <v>41</v>
      </c>
      <c r="K41" t="s">
        <v>39</v>
      </c>
      <c r="L41" t="s">
        <v>41</v>
      </c>
      <c r="M41">
        <v>840</v>
      </c>
    </row>
    <row r="42" spans="1:13" ht="12.75">
      <c r="A42" t="s">
        <v>36</v>
      </c>
      <c r="B42">
        <v>6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17897</v>
      </c>
      <c r="J42" t="s">
        <v>41</v>
      </c>
      <c r="K42" t="s">
        <v>40</v>
      </c>
      <c r="L42" t="s">
        <v>41</v>
      </c>
      <c r="M42" s="1">
        <v>17546</v>
      </c>
    </row>
    <row r="43" spans="1:6" ht="12.75">
      <c r="A43" t="s">
        <v>37</v>
      </c>
      <c r="B43">
        <v>14</v>
      </c>
      <c r="C43" t="s">
        <v>41</v>
      </c>
      <c r="D43" t="s">
        <v>41</v>
      </c>
      <c r="E43" t="s">
        <v>41</v>
      </c>
      <c r="F43" t="s">
        <v>41</v>
      </c>
    </row>
    <row r="44" ht="12.75">
      <c r="A44" t="s">
        <v>41</v>
      </c>
    </row>
    <row r="45" spans="1:6" ht="12.75">
      <c r="A45" t="s">
        <v>38</v>
      </c>
      <c r="B45">
        <v>114</v>
      </c>
      <c r="C45" t="s">
        <v>41</v>
      </c>
      <c r="D45" t="s">
        <v>39</v>
      </c>
      <c r="E45" t="s">
        <v>41</v>
      </c>
      <c r="F45">
        <v>438</v>
      </c>
    </row>
    <row r="46" spans="1:6" ht="12.75">
      <c r="A46" t="s">
        <v>40</v>
      </c>
      <c r="B46" s="1">
        <v>17004</v>
      </c>
      <c r="C46" t="s">
        <v>41</v>
      </c>
      <c r="D46" t="s">
        <v>40</v>
      </c>
      <c r="E46" t="s">
        <v>41</v>
      </c>
      <c r="F46" s="1">
        <v>17001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407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1212</v>
      </c>
      <c r="D3">
        <f aca="true" t="shared" si="1" ref="D3:D22">IF(ISERROR(VLOOKUP($B3,H$28:I$103,2,FALSE)),0,VLOOKUP($B3,H$28:I$103,2,FALSE))</f>
        <v>1421</v>
      </c>
      <c r="E3" s="4">
        <f aca="true" t="shared" si="2" ref="E3:E22">C3/C$22</f>
        <v>0.07011048764967895</v>
      </c>
      <c r="F3" s="4">
        <f aca="true" t="shared" si="3" ref="F3:F22">D3/D$22</f>
        <v>0.07623390557939914</v>
      </c>
      <c r="G3" s="4">
        <f aca="true" t="shared" si="4" ref="G3:G21">E3-F3</f>
        <v>-0.006123417929720196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7240</v>
      </c>
      <c r="D4">
        <f t="shared" si="1"/>
        <v>7645</v>
      </c>
      <c r="E4" s="4">
        <f t="shared" si="2"/>
        <v>0.41881182391392374</v>
      </c>
      <c r="F4" s="4">
        <f t="shared" si="3"/>
        <v>0.41013948497854075</v>
      </c>
      <c r="G4" s="4">
        <f t="shared" si="4"/>
        <v>0.008672338935382995</v>
      </c>
      <c r="H4" s="4">
        <f>G4</f>
        <v>0.008672338935382995</v>
      </c>
    </row>
    <row r="5" spans="1:8" ht="12.75">
      <c r="A5" t="s">
        <v>26</v>
      </c>
      <c r="B5" t="s">
        <v>26</v>
      </c>
      <c r="C5">
        <f t="shared" si="0"/>
        <v>1969</v>
      </c>
      <c r="D5">
        <f t="shared" si="1"/>
        <v>2031</v>
      </c>
      <c r="E5" s="4">
        <f t="shared" si="2"/>
        <v>0.11390061896222595</v>
      </c>
      <c r="F5" s="4">
        <f t="shared" si="3"/>
        <v>0.10895922746781116</v>
      </c>
      <c r="G5" s="4">
        <f t="shared" si="4"/>
        <v>0.00494139149441479</v>
      </c>
      <c r="H5" s="4">
        <f aca="true" t="shared" si="5" ref="H5:H21">IF(G5&gt;0.001,G5,"")</f>
        <v>0.00494139149441479</v>
      </c>
    </row>
    <row r="6" spans="1:8" ht="12.75">
      <c r="A6" t="s">
        <v>5</v>
      </c>
      <c r="B6" t="s">
        <v>5</v>
      </c>
      <c r="C6">
        <f t="shared" si="0"/>
        <v>2089</v>
      </c>
      <c r="D6">
        <f t="shared" si="1"/>
        <v>1445</v>
      </c>
      <c r="E6" s="4">
        <f t="shared" si="2"/>
        <v>0.12084225140278822</v>
      </c>
      <c r="F6" s="4">
        <f t="shared" si="3"/>
        <v>0.07752145922746781</v>
      </c>
      <c r="G6" s="4">
        <f t="shared" si="4"/>
        <v>0.04332079217532041</v>
      </c>
      <c r="H6" s="4">
        <f t="shared" si="5"/>
        <v>0.04332079217532041</v>
      </c>
    </row>
    <row r="7" spans="1:8" ht="12.75">
      <c r="A7" t="s">
        <v>42</v>
      </c>
      <c r="B7" t="s">
        <v>42</v>
      </c>
      <c r="C7">
        <f t="shared" si="0"/>
        <v>3064</v>
      </c>
      <c r="D7">
        <f t="shared" si="1"/>
        <v>3829</v>
      </c>
      <c r="E7" s="4">
        <f t="shared" si="2"/>
        <v>0.17724301498235667</v>
      </c>
      <c r="F7" s="4">
        <f t="shared" si="3"/>
        <v>0.20541845493562233</v>
      </c>
      <c r="G7" s="4">
        <f t="shared" si="4"/>
        <v>-0.028175439953265657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21</v>
      </c>
      <c r="D8">
        <f t="shared" si="1"/>
        <v>23</v>
      </c>
      <c r="E8" s="4">
        <f t="shared" si="2"/>
        <v>0.0012147856770983977</v>
      </c>
      <c r="F8" s="4">
        <f t="shared" si="3"/>
        <v>0.0012339055793991417</v>
      </c>
      <c r="G8" s="4">
        <f t="shared" si="4"/>
        <v>-1.9119902300744054E-05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12</v>
      </c>
      <c r="D9">
        <f t="shared" si="1"/>
        <v>25</v>
      </c>
      <c r="E9" s="4">
        <f t="shared" si="2"/>
        <v>0.0006941632440562272</v>
      </c>
      <c r="F9" s="4">
        <f t="shared" si="3"/>
        <v>0.0013412017167381974</v>
      </c>
      <c r="G9" s="4">
        <f t="shared" si="4"/>
        <v>-0.0006470384726819702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95</v>
      </c>
      <c r="D10">
        <f t="shared" si="1"/>
        <v>67</v>
      </c>
      <c r="E10" s="4">
        <f t="shared" si="2"/>
        <v>0.005495459015445132</v>
      </c>
      <c r="F10" s="4">
        <f t="shared" si="3"/>
        <v>0.003594420600858369</v>
      </c>
      <c r="G10" s="4">
        <f t="shared" si="4"/>
        <v>0.0019010384145867632</v>
      </c>
      <c r="H10" s="4">
        <f t="shared" si="5"/>
        <v>0.0019010384145867632</v>
      </c>
    </row>
    <row r="11" spans="1:8" ht="12.75">
      <c r="A11" t="s">
        <v>34</v>
      </c>
      <c r="B11" t="s">
        <v>60</v>
      </c>
      <c r="C11">
        <f t="shared" si="0"/>
        <v>1111</v>
      </c>
      <c r="D11">
        <f t="shared" si="1"/>
        <v>1499</v>
      </c>
      <c r="E11" s="4">
        <f t="shared" si="2"/>
        <v>0.0642679470122057</v>
      </c>
      <c r="F11" s="4">
        <f t="shared" si="3"/>
        <v>0.08041845493562232</v>
      </c>
      <c r="G11" s="4">
        <f t="shared" si="4"/>
        <v>-0.016150507923416615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204</v>
      </c>
      <c r="D12">
        <f t="shared" si="1"/>
        <v>195</v>
      </c>
      <c r="E12" s="4">
        <f t="shared" si="2"/>
        <v>0.011800775148955863</v>
      </c>
      <c r="F12" s="4">
        <f t="shared" si="3"/>
        <v>0.01046137339055794</v>
      </c>
      <c r="G12" s="4">
        <f t="shared" si="4"/>
        <v>0.001339401758397923</v>
      </c>
      <c r="H12" s="4">
        <f t="shared" si="5"/>
        <v>0.001339401758397923</v>
      </c>
    </row>
    <row r="13" spans="1:8" ht="12.75">
      <c r="A13" t="s">
        <v>32</v>
      </c>
      <c r="B13" t="s">
        <v>32</v>
      </c>
      <c r="C13">
        <f t="shared" si="0"/>
        <v>38</v>
      </c>
      <c r="D13">
        <f t="shared" si="1"/>
        <v>0</v>
      </c>
      <c r="E13" s="4">
        <f t="shared" si="2"/>
        <v>0.002198183606178053</v>
      </c>
      <c r="F13" s="4">
        <f t="shared" si="3"/>
        <v>0</v>
      </c>
      <c r="G13" s="4">
        <f t="shared" si="4"/>
        <v>0.002198183606178053</v>
      </c>
      <c r="H13" s="4">
        <f t="shared" si="5"/>
        <v>0.002198183606178053</v>
      </c>
    </row>
    <row r="14" spans="1:8" ht="12.75">
      <c r="A14" t="s">
        <v>19</v>
      </c>
      <c r="B14" t="s">
        <v>19</v>
      </c>
      <c r="C14">
        <f t="shared" si="0"/>
        <v>2</v>
      </c>
      <c r="D14">
        <f t="shared" si="1"/>
        <v>4</v>
      </c>
      <c r="E14" s="4">
        <f t="shared" si="2"/>
        <v>0.0001156938740093712</v>
      </c>
      <c r="F14" s="4">
        <f t="shared" si="3"/>
        <v>0.00021459227467811158</v>
      </c>
      <c r="G14" s="4">
        <f t="shared" si="4"/>
        <v>-9.889840066874037E-05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5</v>
      </c>
      <c r="D15">
        <f t="shared" si="1"/>
        <v>0</v>
      </c>
      <c r="E15" s="4">
        <f t="shared" si="2"/>
        <v>0.000289234685023428</v>
      </c>
      <c r="F15" s="4">
        <f t="shared" si="3"/>
        <v>0</v>
      </c>
      <c r="G15" s="4">
        <f t="shared" si="4"/>
        <v>0.000289234685023428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14</v>
      </c>
      <c r="D16">
        <f t="shared" si="1"/>
        <v>0</v>
      </c>
      <c r="E16" s="4">
        <f t="shared" si="2"/>
        <v>0.0008098571180655984</v>
      </c>
      <c r="F16" s="4">
        <f t="shared" si="3"/>
        <v>0</v>
      </c>
      <c r="G16" s="4">
        <f t="shared" si="4"/>
        <v>0.0008098571180655984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1</v>
      </c>
      <c r="D17">
        <f t="shared" si="1"/>
        <v>0</v>
      </c>
      <c r="E17" s="4">
        <f t="shared" si="2"/>
        <v>5.78469370046856E-05</v>
      </c>
      <c r="F17" s="4">
        <f t="shared" si="3"/>
        <v>0</v>
      </c>
      <c r="G17" s="4">
        <f t="shared" si="4"/>
        <v>5.78469370046856E-05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3</v>
      </c>
      <c r="E18" s="4">
        <f t="shared" si="2"/>
        <v>0</v>
      </c>
      <c r="F18" s="4">
        <f t="shared" si="3"/>
        <v>0.0001609442060085837</v>
      </c>
      <c r="G18" s="4">
        <f t="shared" si="4"/>
        <v>-0.0001609442060085837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1</v>
      </c>
      <c r="E19" s="4">
        <f t="shared" si="2"/>
        <v>0</v>
      </c>
      <c r="F19" s="4">
        <f t="shared" si="3"/>
        <v>5.3648068669527894E-05</v>
      </c>
      <c r="G19" s="4">
        <f t="shared" si="4"/>
        <v>-5.3648068669527894E-05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210</v>
      </c>
      <c r="D21">
        <f t="shared" si="1"/>
        <v>452</v>
      </c>
      <c r="E21" s="4">
        <f t="shared" si="2"/>
        <v>0.012147856770983977</v>
      </c>
      <c r="F21" s="4">
        <f t="shared" si="3"/>
        <v>0.02424892703862661</v>
      </c>
      <c r="G21" s="4">
        <f t="shared" si="4"/>
        <v>-0.012101070267642632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17287</v>
      </c>
      <c r="D22">
        <f t="shared" si="1"/>
        <v>18640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17287</v>
      </c>
      <c r="D23" s="2">
        <f>SUM(D3:D21)</f>
        <v>18640</v>
      </c>
      <c r="E23" s="5"/>
      <c r="F23" s="5"/>
      <c r="G23" s="5">
        <f>VLOOKUP("LAB",E27:F45,2,FALSE)</f>
        <v>7092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1.0208685843203609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26</v>
      </c>
      <c r="B28" s="1">
        <v>1969</v>
      </c>
      <c r="C28" t="s">
        <v>41</v>
      </c>
      <c r="D28" t="s">
        <v>398</v>
      </c>
      <c r="E28" t="s">
        <v>28</v>
      </c>
      <c r="F28" s="1">
        <v>2520</v>
      </c>
      <c r="H28" t="s">
        <v>26</v>
      </c>
      <c r="I28" s="1">
        <v>2031</v>
      </c>
      <c r="J28" t="s">
        <v>41</v>
      </c>
      <c r="K28" t="s">
        <v>398</v>
      </c>
      <c r="L28" t="s">
        <v>28</v>
      </c>
      <c r="M28" s="1">
        <v>2007</v>
      </c>
    </row>
    <row r="29" spans="1:13" ht="12.75">
      <c r="A29" t="s">
        <v>42</v>
      </c>
      <c r="B29" s="1">
        <v>3064</v>
      </c>
      <c r="C29" t="s">
        <v>41</v>
      </c>
      <c r="D29" t="s">
        <v>399</v>
      </c>
      <c r="E29" t="s">
        <v>222</v>
      </c>
      <c r="F29" s="1">
        <v>5639</v>
      </c>
      <c r="H29" t="s">
        <v>22</v>
      </c>
      <c r="I29" s="1">
        <v>7645</v>
      </c>
      <c r="J29" t="s">
        <v>41</v>
      </c>
      <c r="K29" t="s">
        <v>401</v>
      </c>
      <c r="L29" t="s">
        <v>24</v>
      </c>
      <c r="M29" s="1">
        <v>5212</v>
      </c>
    </row>
    <row r="30" spans="1:13" ht="12.75">
      <c r="A30" t="s">
        <v>22</v>
      </c>
      <c r="B30" s="1">
        <v>7240</v>
      </c>
      <c r="C30" t="s">
        <v>41</v>
      </c>
      <c r="D30" t="s">
        <v>88</v>
      </c>
      <c r="E30" t="s">
        <v>24</v>
      </c>
      <c r="F30" s="1">
        <v>7092</v>
      </c>
      <c r="H30" t="s">
        <v>60</v>
      </c>
      <c r="I30" s="1">
        <v>1499</v>
      </c>
      <c r="J30" t="s">
        <v>41</v>
      </c>
      <c r="K30" t="s">
        <v>402</v>
      </c>
      <c r="L30" t="s">
        <v>113</v>
      </c>
      <c r="M30" s="1">
        <v>1513</v>
      </c>
    </row>
    <row r="31" spans="1:13" ht="12.75">
      <c r="A31" t="s">
        <v>41</v>
      </c>
      <c r="B31" t="s">
        <v>41</v>
      </c>
      <c r="C31" t="s">
        <v>41</v>
      </c>
      <c r="D31" t="s">
        <v>400</v>
      </c>
      <c r="E31" t="s">
        <v>113</v>
      </c>
      <c r="F31" s="1">
        <v>1584</v>
      </c>
      <c r="H31" t="s">
        <v>42</v>
      </c>
      <c r="I31" s="1">
        <v>3829</v>
      </c>
      <c r="J31" t="s">
        <v>41</v>
      </c>
      <c r="K31" t="s">
        <v>403</v>
      </c>
      <c r="L31" t="s">
        <v>222</v>
      </c>
      <c r="M31" s="1">
        <v>8433</v>
      </c>
    </row>
    <row r="32" spans="1:13" ht="12.75">
      <c r="A32" t="s">
        <v>31</v>
      </c>
      <c r="B32">
        <v>21</v>
      </c>
      <c r="C32" t="s">
        <v>41</v>
      </c>
      <c r="D32" t="s">
        <v>41</v>
      </c>
      <c r="E32" t="s">
        <v>41</v>
      </c>
      <c r="F32" t="s">
        <v>41</v>
      </c>
      <c r="H32" t="s">
        <v>41</v>
      </c>
      <c r="I32" t="s">
        <v>41</v>
      </c>
      <c r="J32" t="s">
        <v>41</v>
      </c>
      <c r="K32" t="s">
        <v>404</v>
      </c>
      <c r="L32" t="s">
        <v>395</v>
      </c>
      <c r="M32">
        <v>178</v>
      </c>
    </row>
    <row r="33" spans="1:13" ht="12.75">
      <c r="A33" t="s">
        <v>11</v>
      </c>
      <c r="B33">
        <v>204</v>
      </c>
      <c r="C33" t="s">
        <v>41</v>
      </c>
      <c r="D33" t="s">
        <v>41</v>
      </c>
      <c r="E33" t="s">
        <v>41</v>
      </c>
      <c r="F33" t="s">
        <v>41</v>
      </c>
      <c r="H33" t="s">
        <v>41</v>
      </c>
      <c r="I33" t="s">
        <v>41</v>
      </c>
      <c r="J33" t="s">
        <v>41</v>
      </c>
      <c r="K33" t="s">
        <v>405</v>
      </c>
      <c r="L33" t="s">
        <v>406</v>
      </c>
      <c r="M33">
        <v>118</v>
      </c>
    </row>
    <row r="34" spans="1:13" ht="12.75">
      <c r="A34" t="s">
        <v>32</v>
      </c>
      <c r="B34">
        <v>38</v>
      </c>
      <c r="C34" t="s">
        <v>41</v>
      </c>
      <c r="D34" t="s">
        <v>41</v>
      </c>
      <c r="E34" t="s">
        <v>41</v>
      </c>
      <c r="F34" t="s">
        <v>41</v>
      </c>
      <c r="H34" t="s">
        <v>31</v>
      </c>
      <c r="I34">
        <v>23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14</v>
      </c>
      <c r="B35">
        <v>95</v>
      </c>
      <c r="C35" t="s">
        <v>41</v>
      </c>
      <c r="D35" t="s">
        <v>41</v>
      </c>
      <c r="E35" t="s">
        <v>41</v>
      </c>
      <c r="F35" t="s">
        <v>41</v>
      </c>
      <c r="H35" t="s">
        <v>46</v>
      </c>
      <c r="I35">
        <v>1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2</v>
      </c>
      <c r="C36" t="s">
        <v>41</v>
      </c>
      <c r="D36" t="s">
        <v>41</v>
      </c>
      <c r="E36" t="s">
        <v>41</v>
      </c>
      <c r="F36" t="s">
        <v>41</v>
      </c>
      <c r="H36" t="s">
        <v>11</v>
      </c>
      <c r="I36">
        <v>195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1</v>
      </c>
      <c r="C37" t="s">
        <v>41</v>
      </c>
      <c r="D37" t="s">
        <v>41</v>
      </c>
      <c r="E37" t="s">
        <v>41</v>
      </c>
      <c r="F37" t="s">
        <v>41</v>
      </c>
      <c r="H37" t="s">
        <v>56</v>
      </c>
      <c r="I37">
        <v>67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 s="1">
        <v>1111</v>
      </c>
      <c r="C38" t="s">
        <v>41</v>
      </c>
      <c r="D38" t="s">
        <v>41</v>
      </c>
      <c r="E38" t="s">
        <v>41</v>
      </c>
      <c r="F38" t="s">
        <v>41</v>
      </c>
      <c r="H38" t="s">
        <v>19</v>
      </c>
      <c r="I38">
        <v>4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8</v>
      </c>
      <c r="B39" s="1">
        <v>1212</v>
      </c>
      <c r="C39" t="s">
        <v>41</v>
      </c>
      <c r="D39" t="s">
        <v>41</v>
      </c>
      <c r="E39" t="s">
        <v>41</v>
      </c>
      <c r="F39" t="s">
        <v>41</v>
      </c>
      <c r="H39" t="s">
        <v>50</v>
      </c>
      <c r="I39">
        <v>3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2089</v>
      </c>
      <c r="C40" t="s">
        <v>41</v>
      </c>
      <c r="D40" t="s">
        <v>41</v>
      </c>
      <c r="E40" t="s">
        <v>41</v>
      </c>
      <c r="F40" t="s">
        <v>41</v>
      </c>
      <c r="H40" t="s">
        <v>8</v>
      </c>
      <c r="I40" s="1">
        <v>1421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14</v>
      </c>
      <c r="C41" t="s">
        <v>41</v>
      </c>
      <c r="D41" t="s">
        <v>41</v>
      </c>
      <c r="E41" t="s">
        <v>41</v>
      </c>
      <c r="F41" t="s">
        <v>41</v>
      </c>
      <c r="H41" t="s">
        <v>5</v>
      </c>
      <c r="I41" s="1">
        <v>1445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36</v>
      </c>
      <c r="B42">
        <v>5</v>
      </c>
      <c r="C42" t="s">
        <v>41</v>
      </c>
      <c r="D42" t="s">
        <v>41</v>
      </c>
      <c r="E42" t="s">
        <v>41</v>
      </c>
      <c r="F42" t="s">
        <v>41</v>
      </c>
      <c r="H42" t="s">
        <v>37</v>
      </c>
      <c r="I42">
        <v>25</v>
      </c>
      <c r="J42" t="s">
        <v>41</v>
      </c>
      <c r="K42" t="s">
        <v>41</v>
      </c>
      <c r="L42" t="s">
        <v>41</v>
      </c>
      <c r="M42" t="s">
        <v>41</v>
      </c>
    </row>
    <row r="43" spans="1:13" ht="12.75">
      <c r="A43" t="s">
        <v>37</v>
      </c>
      <c r="B43">
        <v>12</v>
      </c>
      <c r="C43" t="s">
        <v>41</v>
      </c>
      <c r="D43" t="s">
        <v>41</v>
      </c>
      <c r="E43" t="s">
        <v>41</v>
      </c>
      <c r="F43" t="s">
        <v>41</v>
      </c>
      <c r="H43" t="s">
        <v>38</v>
      </c>
      <c r="I43">
        <v>452</v>
      </c>
      <c r="J43" t="s">
        <v>41</v>
      </c>
      <c r="K43" t="s">
        <v>39</v>
      </c>
      <c r="L43" t="s">
        <v>41</v>
      </c>
      <c r="M43">
        <v>754</v>
      </c>
    </row>
    <row r="44" spans="1:13" ht="12.75">
      <c r="A44" t="s">
        <v>41</v>
      </c>
      <c r="H44" t="s">
        <v>40</v>
      </c>
      <c r="I44" s="1">
        <v>18640</v>
      </c>
      <c r="J44" t="s">
        <v>41</v>
      </c>
      <c r="K44" t="s">
        <v>40</v>
      </c>
      <c r="L44" t="s">
        <v>41</v>
      </c>
      <c r="M44" s="1">
        <v>18215</v>
      </c>
    </row>
    <row r="45" spans="1:6" ht="12.75">
      <c r="A45" t="s">
        <v>38</v>
      </c>
      <c r="B45">
        <v>210</v>
      </c>
      <c r="C45" t="s">
        <v>41</v>
      </c>
      <c r="D45" t="s">
        <v>39</v>
      </c>
      <c r="E45" t="s">
        <v>41</v>
      </c>
      <c r="F45">
        <v>453</v>
      </c>
    </row>
    <row r="46" spans="1:6" ht="12.75">
      <c r="A46" t="s">
        <v>40</v>
      </c>
      <c r="B46" s="1">
        <v>17287</v>
      </c>
      <c r="C46" t="s">
        <v>41</v>
      </c>
      <c r="D46" t="s">
        <v>40</v>
      </c>
      <c r="E46" t="s">
        <v>41</v>
      </c>
      <c r="F46" s="1">
        <v>17288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3">
      <selection activeCell="A2" sqref="A2"/>
    </sheetView>
  </sheetViews>
  <sheetFormatPr defaultColWidth="9.140625" defaultRowHeight="12.75"/>
  <sheetData>
    <row r="1" ht="12.75">
      <c r="A1" t="s">
        <v>397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1337</v>
      </c>
      <c r="D3">
        <f aca="true" t="shared" si="1" ref="D3:D22">IF(ISERROR(VLOOKUP($B3,H$28:I$103,2,FALSE)),0,VLOOKUP($B3,H$28:I$103,2,FALSE))</f>
        <v>1491</v>
      </c>
      <c r="E3" s="4">
        <f aca="true" t="shared" si="2" ref="E3:E22">C3/C$22</f>
        <v>0.07612594659226783</v>
      </c>
      <c r="F3" s="4">
        <f aca="true" t="shared" si="3" ref="F3:F22">D3/D$22</f>
        <v>0.08134650008183753</v>
      </c>
      <c r="G3" s="4">
        <f aca="true" t="shared" si="4" ref="G3:G21">E3-F3</f>
        <v>-0.005220553489569693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7923</v>
      </c>
      <c r="D4">
        <f t="shared" si="1"/>
        <v>8250</v>
      </c>
      <c r="E4" s="4">
        <f t="shared" si="2"/>
        <v>0.45111882935717135</v>
      </c>
      <c r="F4" s="4">
        <f t="shared" si="3"/>
        <v>0.45010638878280324</v>
      </c>
      <c r="G4" s="4">
        <f t="shared" si="4"/>
        <v>0.001012440574368112</v>
      </c>
      <c r="H4" s="4">
        <f>G4</f>
        <v>0.001012440574368112</v>
      </c>
    </row>
    <row r="5" spans="1:8" ht="12.75">
      <c r="A5" t="s">
        <v>26</v>
      </c>
      <c r="B5" t="s">
        <v>26</v>
      </c>
      <c r="C5">
        <f t="shared" si="0"/>
        <v>1618</v>
      </c>
      <c r="D5">
        <f t="shared" si="1"/>
        <v>1634</v>
      </c>
      <c r="E5" s="4">
        <f t="shared" si="2"/>
        <v>0.09212549108922166</v>
      </c>
      <c r="F5" s="4">
        <f t="shared" si="3"/>
        <v>0.08914834415407279</v>
      </c>
      <c r="G5" s="4">
        <f t="shared" si="4"/>
        <v>0.002977146935148875</v>
      </c>
      <c r="H5" s="4">
        <f aca="true" t="shared" si="5" ref="H5:H21">IF(G5&gt;0.001,G5,"")</f>
        <v>0.002977146935148875</v>
      </c>
    </row>
    <row r="6" spans="1:8" ht="12.75">
      <c r="A6" t="s">
        <v>5</v>
      </c>
      <c r="B6" t="s">
        <v>5</v>
      </c>
      <c r="C6">
        <f t="shared" si="0"/>
        <v>2380</v>
      </c>
      <c r="D6">
        <f t="shared" si="1"/>
        <v>1758</v>
      </c>
      <c r="E6" s="4">
        <f t="shared" si="2"/>
        <v>0.13551215623754484</v>
      </c>
      <c r="F6" s="4">
        <f t="shared" si="3"/>
        <v>0.0959135795733537</v>
      </c>
      <c r="G6" s="4">
        <f t="shared" si="4"/>
        <v>0.03959857666419114</v>
      </c>
      <c r="H6" s="4">
        <f t="shared" si="5"/>
        <v>0.03959857666419114</v>
      </c>
    </row>
    <row r="7" spans="1:8" ht="12.75">
      <c r="A7" t="s">
        <v>42</v>
      </c>
      <c r="B7" t="s">
        <v>42</v>
      </c>
      <c r="C7">
        <f t="shared" si="0"/>
        <v>2223</v>
      </c>
      <c r="D7">
        <f t="shared" si="1"/>
        <v>2337</v>
      </c>
      <c r="E7" s="4">
        <f t="shared" si="2"/>
        <v>0.12657290895632864</v>
      </c>
      <c r="F7" s="4">
        <f t="shared" si="3"/>
        <v>0.12750286431338317</v>
      </c>
      <c r="G7" s="4">
        <f t="shared" si="4"/>
        <v>-0.0009299553570545349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35</v>
      </c>
      <c r="D8">
        <f t="shared" si="1"/>
        <v>37</v>
      </c>
      <c r="E8" s="4">
        <f t="shared" si="2"/>
        <v>0.0019928258270227183</v>
      </c>
      <c r="F8" s="4">
        <f t="shared" si="3"/>
        <v>0.002018658955753178</v>
      </c>
      <c r="G8" s="4">
        <f t="shared" si="4"/>
        <v>-2.583312873045973E-05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14</v>
      </c>
      <c r="D9">
        <f t="shared" si="1"/>
        <v>33</v>
      </c>
      <c r="E9" s="4">
        <f t="shared" si="2"/>
        <v>0.0007971303308090873</v>
      </c>
      <c r="F9" s="4">
        <f t="shared" si="3"/>
        <v>0.0018004255551312127</v>
      </c>
      <c r="G9" s="4">
        <f t="shared" si="4"/>
        <v>-0.0010032952243221255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132</v>
      </c>
      <c r="D10">
        <f t="shared" si="1"/>
        <v>76</v>
      </c>
      <c r="E10" s="4">
        <f t="shared" si="2"/>
        <v>0.007515800261914251</v>
      </c>
      <c r="F10" s="4">
        <f t="shared" si="3"/>
        <v>0.004146434611817339</v>
      </c>
      <c r="G10" s="4">
        <f t="shared" si="4"/>
        <v>0.003369365650096912</v>
      </c>
      <c r="H10" s="4">
        <f t="shared" si="5"/>
        <v>0.003369365650096912</v>
      </c>
    </row>
    <row r="11" spans="1:8" ht="12.75">
      <c r="A11" t="s">
        <v>34</v>
      </c>
      <c r="B11" t="s">
        <v>60</v>
      </c>
      <c r="C11">
        <f t="shared" si="0"/>
        <v>1332</v>
      </c>
      <c r="D11">
        <f t="shared" si="1"/>
        <v>2007</v>
      </c>
      <c r="E11" s="4">
        <f t="shared" si="2"/>
        <v>0.07584125718840745</v>
      </c>
      <c r="F11" s="4">
        <f t="shared" si="3"/>
        <v>0.10949860876207103</v>
      </c>
      <c r="G11" s="4">
        <f t="shared" si="4"/>
        <v>-0.03365735157366358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240</v>
      </c>
      <c r="D12">
        <f t="shared" si="1"/>
        <v>258</v>
      </c>
      <c r="E12" s="4">
        <f t="shared" si="2"/>
        <v>0.01366509138529864</v>
      </c>
      <c r="F12" s="4">
        <f t="shared" si="3"/>
        <v>0.014076054340116755</v>
      </c>
      <c r="G12" s="4">
        <f t="shared" si="4"/>
        <v>-0.000410962954818116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30</v>
      </c>
      <c r="D13">
        <f t="shared" si="1"/>
        <v>0</v>
      </c>
      <c r="E13" s="4">
        <f t="shared" si="2"/>
        <v>0.00170813642316233</v>
      </c>
      <c r="F13" s="4">
        <f t="shared" si="3"/>
        <v>0</v>
      </c>
      <c r="G13" s="4">
        <f t="shared" si="4"/>
        <v>0.00170813642316233</v>
      </c>
      <c r="H13" s="4">
        <f t="shared" si="5"/>
        <v>0.00170813642316233</v>
      </c>
    </row>
    <row r="14" spans="1:8" ht="12.75">
      <c r="A14" t="s">
        <v>19</v>
      </c>
      <c r="B14" t="s">
        <v>19</v>
      </c>
      <c r="C14">
        <f t="shared" si="0"/>
        <v>5</v>
      </c>
      <c r="D14">
        <f t="shared" si="1"/>
        <v>2</v>
      </c>
      <c r="E14" s="4">
        <f t="shared" si="2"/>
        <v>0.0002846894038603883</v>
      </c>
      <c r="F14" s="4">
        <f t="shared" si="3"/>
        <v>0.0001091167003109826</v>
      </c>
      <c r="G14" s="4">
        <f t="shared" si="4"/>
        <v>0.0001755727035494057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3</v>
      </c>
      <c r="D15">
        <f t="shared" si="1"/>
        <v>0</v>
      </c>
      <c r="E15" s="4">
        <f t="shared" si="2"/>
        <v>0.000170813642316233</v>
      </c>
      <c r="F15" s="4">
        <f t="shared" si="3"/>
        <v>0</v>
      </c>
      <c r="G15" s="4">
        <f t="shared" si="4"/>
        <v>0.000170813642316233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20</v>
      </c>
      <c r="D16">
        <f t="shared" si="1"/>
        <v>0</v>
      </c>
      <c r="E16" s="4">
        <f t="shared" si="2"/>
        <v>0.0011387576154415532</v>
      </c>
      <c r="F16" s="4">
        <f t="shared" si="3"/>
        <v>0</v>
      </c>
      <c r="G16" s="4">
        <f t="shared" si="4"/>
        <v>0.0011387576154415532</v>
      </c>
      <c r="H16" s="4">
        <f t="shared" si="5"/>
        <v>0.0011387576154415532</v>
      </c>
    </row>
    <row r="17" spans="1:8" ht="12.75">
      <c r="A17" t="s">
        <v>33</v>
      </c>
      <c r="B17" t="s">
        <v>33</v>
      </c>
      <c r="C17">
        <f t="shared" si="0"/>
        <v>9</v>
      </c>
      <c r="D17">
        <f t="shared" si="1"/>
        <v>0</v>
      </c>
      <c r="E17" s="4">
        <f t="shared" si="2"/>
        <v>0.000512440926948699</v>
      </c>
      <c r="F17" s="4">
        <f t="shared" si="3"/>
        <v>0</v>
      </c>
      <c r="G17" s="4">
        <f t="shared" si="4"/>
        <v>0.000512440926948699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8</v>
      </c>
      <c r="E18" s="4">
        <f t="shared" si="2"/>
        <v>0</v>
      </c>
      <c r="F18" s="4">
        <f t="shared" si="3"/>
        <v>0.0004364668012439304</v>
      </c>
      <c r="G18" s="4">
        <f t="shared" si="4"/>
        <v>-0.0004364668012439304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</v>
      </c>
      <c r="E19" s="4">
        <f t="shared" si="2"/>
        <v>0</v>
      </c>
      <c r="F19" s="4">
        <f t="shared" si="3"/>
        <v>0.0001091167003109826</v>
      </c>
      <c r="G19" s="4">
        <f t="shared" si="4"/>
        <v>-0.0001091167003109826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262</v>
      </c>
      <c r="D21">
        <f t="shared" si="1"/>
        <v>436</v>
      </c>
      <c r="E21" s="4">
        <f t="shared" si="2"/>
        <v>0.014917724762284347</v>
      </c>
      <c r="F21" s="4">
        <f t="shared" si="3"/>
        <v>0.023787440667794205</v>
      </c>
      <c r="G21" s="4">
        <f t="shared" si="4"/>
        <v>-0.008869715905509858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17563</v>
      </c>
      <c r="D22">
        <f t="shared" si="1"/>
        <v>18329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17563</v>
      </c>
      <c r="D23" s="2">
        <f>SUM(D3:D21)</f>
        <v>18329</v>
      </c>
      <c r="E23" s="5"/>
      <c r="F23" s="5"/>
      <c r="G23" s="5">
        <f>VLOOKUP("LAB",E27:F45,2,FALSE)</f>
        <v>10510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0.7538534728829686</v>
      </c>
      <c r="H24" t="s">
        <v>141</v>
      </c>
    </row>
    <row r="27" spans="1:10" ht="13.5" customHeight="1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42</v>
      </c>
      <c r="B28" s="1">
        <v>2223</v>
      </c>
      <c r="C28" t="s">
        <v>41</v>
      </c>
      <c r="D28" t="s">
        <v>391</v>
      </c>
      <c r="E28" t="s">
        <v>222</v>
      </c>
      <c r="F28" s="1">
        <v>3813</v>
      </c>
      <c r="H28" t="s">
        <v>60</v>
      </c>
      <c r="I28" s="1">
        <v>2007</v>
      </c>
      <c r="J28" t="s">
        <v>41</v>
      </c>
      <c r="K28" t="s">
        <v>393</v>
      </c>
      <c r="L28" t="s">
        <v>113</v>
      </c>
      <c r="M28" s="1">
        <v>3816</v>
      </c>
    </row>
    <row r="29" spans="1:13" ht="12.75">
      <c r="A29" t="s">
        <v>41</v>
      </c>
      <c r="B29" t="s">
        <v>41</v>
      </c>
      <c r="C29" t="s">
        <v>41</v>
      </c>
      <c r="D29" t="s">
        <v>392</v>
      </c>
      <c r="E29" t="s">
        <v>113</v>
      </c>
      <c r="F29" s="1">
        <v>2620</v>
      </c>
      <c r="H29" t="s">
        <v>41</v>
      </c>
      <c r="I29" t="s">
        <v>41</v>
      </c>
      <c r="J29" t="s">
        <v>41</v>
      </c>
      <c r="K29" t="s">
        <v>394</v>
      </c>
      <c r="L29" t="s">
        <v>395</v>
      </c>
      <c r="M29">
        <v>238</v>
      </c>
    </row>
    <row r="30" spans="1:13" ht="12.75">
      <c r="A30" t="s">
        <v>22</v>
      </c>
      <c r="B30" s="1">
        <v>7923</v>
      </c>
      <c r="C30" t="s">
        <v>41</v>
      </c>
      <c r="D30" t="s">
        <v>82</v>
      </c>
      <c r="E30" t="s">
        <v>24</v>
      </c>
      <c r="F30" s="1">
        <v>10510</v>
      </c>
      <c r="H30" t="s">
        <v>22</v>
      </c>
      <c r="I30" s="1">
        <v>8250</v>
      </c>
      <c r="J30" t="s">
        <v>41</v>
      </c>
      <c r="K30" t="s">
        <v>82</v>
      </c>
      <c r="L30" t="s">
        <v>24</v>
      </c>
      <c r="M30" s="1">
        <v>9751</v>
      </c>
    </row>
    <row r="31" spans="1:13" ht="12.75">
      <c r="A31" t="s">
        <v>31</v>
      </c>
      <c r="B31">
        <v>35</v>
      </c>
      <c r="C31" t="s">
        <v>41</v>
      </c>
      <c r="D31" t="s">
        <v>41</v>
      </c>
      <c r="E31" t="s">
        <v>41</v>
      </c>
      <c r="F31" t="s">
        <v>41</v>
      </c>
      <c r="H31" t="s">
        <v>42</v>
      </c>
      <c r="I31" s="1">
        <v>2337</v>
      </c>
      <c r="J31" t="s">
        <v>41</v>
      </c>
      <c r="K31" t="s">
        <v>396</v>
      </c>
      <c r="L31" t="s">
        <v>222</v>
      </c>
      <c r="M31" s="1">
        <v>2899</v>
      </c>
    </row>
    <row r="32" spans="1:13" ht="12.75">
      <c r="A32" t="s">
        <v>11</v>
      </c>
      <c r="B32">
        <v>240</v>
      </c>
      <c r="C32" t="s">
        <v>41</v>
      </c>
      <c r="D32" t="s">
        <v>41</v>
      </c>
      <c r="E32" t="s">
        <v>41</v>
      </c>
      <c r="F32" t="s">
        <v>41</v>
      </c>
      <c r="H32" t="s">
        <v>31</v>
      </c>
      <c r="I32">
        <v>37</v>
      </c>
      <c r="J32" t="s">
        <v>41</v>
      </c>
      <c r="K32" t="s">
        <v>41</v>
      </c>
      <c r="L32" t="s">
        <v>41</v>
      </c>
      <c r="M32" t="s">
        <v>41</v>
      </c>
    </row>
    <row r="33" spans="1:13" ht="12.75">
      <c r="A33" t="s">
        <v>32</v>
      </c>
      <c r="B33">
        <v>30</v>
      </c>
      <c r="C33" t="s">
        <v>41</v>
      </c>
      <c r="D33" t="s">
        <v>41</v>
      </c>
      <c r="E33" t="s">
        <v>41</v>
      </c>
      <c r="F33" t="s">
        <v>41</v>
      </c>
      <c r="H33" t="s">
        <v>46</v>
      </c>
      <c r="I33">
        <v>2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14</v>
      </c>
      <c r="B34">
        <v>132</v>
      </c>
      <c r="C34" t="s">
        <v>41</v>
      </c>
      <c r="D34" t="s">
        <v>41</v>
      </c>
      <c r="E34" t="s">
        <v>41</v>
      </c>
      <c r="F34" t="s">
        <v>41</v>
      </c>
      <c r="H34" t="s">
        <v>11</v>
      </c>
      <c r="I34">
        <v>258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19</v>
      </c>
      <c r="B35">
        <v>5</v>
      </c>
      <c r="C35" t="s">
        <v>41</v>
      </c>
      <c r="D35" t="s">
        <v>41</v>
      </c>
      <c r="E35" t="s">
        <v>41</v>
      </c>
      <c r="F35" t="s">
        <v>41</v>
      </c>
      <c r="H35" t="s">
        <v>56</v>
      </c>
      <c r="I35">
        <v>76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33</v>
      </c>
      <c r="B36">
        <v>9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26</v>
      </c>
      <c r="B37" s="1">
        <v>1618</v>
      </c>
      <c r="C37" t="s">
        <v>41</v>
      </c>
      <c r="D37" t="s">
        <v>41</v>
      </c>
      <c r="E37" t="s">
        <v>41</v>
      </c>
      <c r="F37" t="s">
        <v>41</v>
      </c>
      <c r="H37" t="s">
        <v>26</v>
      </c>
      <c r="I37" s="1">
        <v>1634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34</v>
      </c>
      <c r="B38" s="1">
        <v>1332</v>
      </c>
      <c r="C38" t="s">
        <v>41</v>
      </c>
      <c r="D38" t="s">
        <v>41</v>
      </c>
      <c r="E38" t="s">
        <v>41</v>
      </c>
      <c r="F38" t="s">
        <v>41</v>
      </c>
      <c r="H38" t="s">
        <v>50</v>
      </c>
      <c r="I38">
        <v>8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8</v>
      </c>
      <c r="B39" s="1">
        <v>1337</v>
      </c>
      <c r="C39" t="s">
        <v>41</v>
      </c>
      <c r="D39" t="s">
        <v>41</v>
      </c>
      <c r="E39" t="s">
        <v>41</v>
      </c>
      <c r="F39" t="s">
        <v>41</v>
      </c>
      <c r="H39" t="s">
        <v>8</v>
      </c>
      <c r="I39" s="1">
        <v>1491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5</v>
      </c>
      <c r="B40" s="1">
        <v>2380</v>
      </c>
      <c r="C40" t="s">
        <v>41</v>
      </c>
      <c r="D40" t="s">
        <v>41</v>
      </c>
      <c r="E40" t="s">
        <v>41</v>
      </c>
      <c r="F40" t="s">
        <v>41</v>
      </c>
      <c r="H40" t="s">
        <v>5</v>
      </c>
      <c r="I40" s="1">
        <v>1758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35</v>
      </c>
      <c r="B41">
        <v>20</v>
      </c>
      <c r="C41" t="s">
        <v>41</v>
      </c>
      <c r="D41" t="s">
        <v>41</v>
      </c>
      <c r="E41" t="s">
        <v>41</v>
      </c>
      <c r="F41" t="s">
        <v>41</v>
      </c>
      <c r="H41" t="s">
        <v>37</v>
      </c>
      <c r="I41">
        <v>33</v>
      </c>
      <c r="J41" t="s">
        <v>41</v>
      </c>
      <c r="K41" t="s">
        <v>41</v>
      </c>
      <c r="L41" t="s">
        <v>41</v>
      </c>
      <c r="M41" t="s">
        <v>41</v>
      </c>
    </row>
    <row r="42" spans="1:13" ht="12.75">
      <c r="A42" t="s">
        <v>36</v>
      </c>
      <c r="B42">
        <v>3</v>
      </c>
      <c r="C42" t="s">
        <v>41</v>
      </c>
      <c r="D42" t="s">
        <v>41</v>
      </c>
      <c r="E42" t="s">
        <v>41</v>
      </c>
      <c r="F42" t="s">
        <v>41</v>
      </c>
      <c r="H42" t="s">
        <v>38</v>
      </c>
      <c r="I42">
        <v>436</v>
      </c>
      <c r="J42" t="s">
        <v>41</v>
      </c>
      <c r="K42" t="s">
        <v>39</v>
      </c>
      <c r="L42" t="s">
        <v>41</v>
      </c>
      <c r="M42" s="1">
        <v>1078</v>
      </c>
    </row>
    <row r="43" spans="1:13" ht="12.75">
      <c r="A43" t="s">
        <v>37</v>
      </c>
      <c r="B43">
        <v>14</v>
      </c>
      <c r="C43" t="s">
        <v>41</v>
      </c>
      <c r="D43" t="s">
        <v>41</v>
      </c>
      <c r="E43" t="s">
        <v>41</v>
      </c>
      <c r="F43" t="s">
        <v>41</v>
      </c>
      <c r="H43" t="s">
        <v>40</v>
      </c>
      <c r="I43" s="1">
        <v>18329</v>
      </c>
      <c r="J43" t="s">
        <v>41</v>
      </c>
      <c r="K43" t="s">
        <v>40</v>
      </c>
      <c r="L43" t="s">
        <v>41</v>
      </c>
      <c r="M43" s="1">
        <v>17782</v>
      </c>
    </row>
    <row r="44" ht="12.75">
      <c r="A44" t="s">
        <v>41</v>
      </c>
    </row>
    <row r="45" spans="1:6" ht="12.75">
      <c r="A45" t="s">
        <v>38</v>
      </c>
      <c r="B45">
        <v>262</v>
      </c>
      <c r="C45" t="s">
        <v>41</v>
      </c>
      <c r="D45" t="s">
        <v>39</v>
      </c>
      <c r="E45" t="s">
        <v>41</v>
      </c>
      <c r="F45">
        <v>614</v>
      </c>
    </row>
    <row r="46" spans="1:6" ht="12.75">
      <c r="A46" t="s">
        <v>40</v>
      </c>
      <c r="B46" s="1">
        <v>17563</v>
      </c>
      <c r="C46" t="s">
        <v>41</v>
      </c>
      <c r="D46" t="s">
        <v>40</v>
      </c>
      <c r="E46" t="s">
        <v>41</v>
      </c>
      <c r="F46" s="1">
        <v>17557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2" sqref="A2"/>
    </sheetView>
  </sheetViews>
  <sheetFormatPr defaultColWidth="9.140625" defaultRowHeight="12.75"/>
  <sheetData>
    <row r="1" ht="12.75">
      <c r="A1" t="s">
        <v>390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1301</v>
      </c>
      <c r="D3">
        <f aca="true" t="shared" si="1" ref="D3:D22">IF(ISERROR(VLOOKUP($B3,H$28:I$103,2,FALSE)),0,VLOOKUP($B3,H$28:I$103,2,FALSE))</f>
        <v>1569</v>
      </c>
      <c r="E3" s="4">
        <f aca="true" t="shared" si="2" ref="E3:E22">C3/C$22</f>
        <v>0.07647542910886433</v>
      </c>
      <c r="F3" s="4">
        <f aca="true" t="shared" si="3" ref="F3:F22">D3/D$22</f>
        <v>0.08268774703557312</v>
      </c>
      <c r="G3" s="4">
        <f aca="true" t="shared" si="4" ref="G3:G21">E3-F3</f>
        <v>-0.006212317926708788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6901</v>
      </c>
      <c r="D4">
        <f t="shared" si="1"/>
        <v>7739</v>
      </c>
      <c r="E4" s="4">
        <f t="shared" si="2"/>
        <v>0.4056548318833764</v>
      </c>
      <c r="F4" s="4">
        <f t="shared" si="3"/>
        <v>0.4078524374176548</v>
      </c>
      <c r="G4" s="4">
        <f t="shared" si="4"/>
        <v>-0.0021976055342783907</v>
      </c>
      <c r="H4" s="4">
        <f>G4</f>
        <v>-0.0021976055342783907</v>
      </c>
    </row>
    <row r="5" spans="1:8" ht="12.75">
      <c r="A5" t="s">
        <v>26</v>
      </c>
      <c r="B5" t="s">
        <v>26</v>
      </c>
      <c r="C5">
        <f t="shared" si="0"/>
        <v>1933</v>
      </c>
      <c r="D5">
        <f t="shared" si="1"/>
        <v>1810</v>
      </c>
      <c r="E5" s="4">
        <f t="shared" si="2"/>
        <v>0.11362567599341641</v>
      </c>
      <c r="F5" s="4">
        <f t="shared" si="3"/>
        <v>0.09538866930171278</v>
      </c>
      <c r="G5" s="4">
        <f t="shared" si="4"/>
        <v>0.01823700669170364</v>
      </c>
      <c r="H5" s="4">
        <f aca="true" t="shared" si="5" ref="H5:H21">IF(G5&gt;0.001,G5,"")</f>
        <v>0.01823700669170364</v>
      </c>
    </row>
    <row r="6" spans="1:8" ht="12.75">
      <c r="A6" t="s">
        <v>5</v>
      </c>
      <c r="B6" t="s">
        <v>5</v>
      </c>
      <c r="C6">
        <f t="shared" si="0"/>
        <v>2453</v>
      </c>
      <c r="D6">
        <f t="shared" si="1"/>
        <v>1948</v>
      </c>
      <c r="E6" s="4">
        <f t="shared" si="2"/>
        <v>0.14419233482247826</v>
      </c>
      <c r="F6" s="4">
        <f t="shared" si="3"/>
        <v>0.10266139657444005</v>
      </c>
      <c r="G6" s="4">
        <f t="shared" si="4"/>
        <v>0.041530938248038204</v>
      </c>
      <c r="H6" s="4">
        <f t="shared" si="5"/>
        <v>0.041530938248038204</v>
      </c>
    </row>
    <row r="7" spans="1:8" ht="12.75">
      <c r="A7" t="s">
        <v>42</v>
      </c>
      <c r="B7" t="s">
        <v>42</v>
      </c>
      <c r="C7">
        <f t="shared" si="0"/>
        <v>2193</v>
      </c>
      <c r="D7">
        <f t="shared" si="1"/>
        <v>2694</v>
      </c>
      <c r="E7" s="4">
        <f t="shared" si="2"/>
        <v>0.12890900540794734</v>
      </c>
      <c r="F7" s="4">
        <f t="shared" si="3"/>
        <v>0.14197628458498024</v>
      </c>
      <c r="G7" s="4">
        <f t="shared" si="4"/>
        <v>-0.013067279177032903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32</v>
      </c>
      <c r="D8">
        <f t="shared" si="1"/>
        <v>28</v>
      </c>
      <c r="E8" s="4">
        <f t="shared" si="2"/>
        <v>0.0018810251587114979</v>
      </c>
      <c r="F8" s="4">
        <f t="shared" si="3"/>
        <v>0.0014756258234519103</v>
      </c>
      <c r="G8" s="4">
        <f t="shared" si="4"/>
        <v>0.00040539933525958753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15</v>
      </c>
      <c r="D9">
        <f t="shared" si="1"/>
        <v>10</v>
      </c>
      <c r="E9" s="4">
        <f t="shared" si="2"/>
        <v>0.0008817305431460145</v>
      </c>
      <c r="F9" s="4">
        <f t="shared" si="3"/>
        <v>0.0005270092226613965</v>
      </c>
      <c r="G9" s="4">
        <f t="shared" si="4"/>
        <v>0.000354721320484618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118</v>
      </c>
      <c r="D10">
        <f t="shared" si="1"/>
        <v>94</v>
      </c>
      <c r="E10" s="4">
        <f t="shared" si="2"/>
        <v>0.006936280272748648</v>
      </c>
      <c r="F10" s="4">
        <f t="shared" si="3"/>
        <v>0.004953886693017127</v>
      </c>
      <c r="G10" s="4">
        <f t="shared" si="4"/>
        <v>0.0019823935797315204</v>
      </c>
      <c r="H10" s="4">
        <f t="shared" si="5"/>
        <v>0.0019823935797315204</v>
      </c>
    </row>
    <row r="11" spans="1:8" ht="12.75">
      <c r="A11" t="s">
        <v>34</v>
      </c>
      <c r="B11" t="s">
        <v>60</v>
      </c>
      <c r="C11">
        <f t="shared" si="0"/>
        <v>1724</v>
      </c>
      <c r="D11">
        <f t="shared" si="1"/>
        <v>2551</v>
      </c>
      <c r="E11" s="4">
        <f t="shared" si="2"/>
        <v>0.10134023042558195</v>
      </c>
      <c r="F11" s="4">
        <f t="shared" si="3"/>
        <v>0.13444005270092227</v>
      </c>
      <c r="G11" s="4">
        <f t="shared" si="4"/>
        <v>-0.03309982227534032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154</v>
      </c>
      <c r="D12">
        <f t="shared" si="1"/>
        <v>197</v>
      </c>
      <c r="E12" s="4">
        <f t="shared" si="2"/>
        <v>0.009052433576299083</v>
      </c>
      <c r="F12" s="4">
        <f t="shared" si="3"/>
        <v>0.010382081686429512</v>
      </c>
      <c r="G12" s="4">
        <f t="shared" si="4"/>
        <v>-0.0013296481101304283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4</v>
      </c>
      <c r="D13">
        <f t="shared" si="1"/>
        <v>0</v>
      </c>
      <c r="E13" s="4">
        <f t="shared" si="2"/>
        <v>0.00023512814483893723</v>
      </c>
      <c r="F13" s="4">
        <f t="shared" si="3"/>
        <v>0</v>
      </c>
      <c r="G13" s="4">
        <f t="shared" si="4"/>
        <v>0.00023512814483893723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1</v>
      </c>
      <c r="D14">
        <f t="shared" si="1"/>
        <v>2</v>
      </c>
      <c r="E14" s="4">
        <f t="shared" si="2"/>
        <v>5.878203620973431E-05</v>
      </c>
      <c r="F14" s="4">
        <f t="shared" si="3"/>
        <v>0.00010540184453227932</v>
      </c>
      <c r="G14" s="4">
        <f t="shared" si="4"/>
        <v>-4.661980832254501E-05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1</v>
      </c>
      <c r="D15">
        <f t="shared" si="1"/>
        <v>0</v>
      </c>
      <c r="E15" s="4">
        <f t="shared" si="2"/>
        <v>5.878203620973431E-05</v>
      </c>
      <c r="F15" s="4">
        <f t="shared" si="3"/>
        <v>0</v>
      </c>
      <c r="G15" s="4">
        <f t="shared" si="4"/>
        <v>5.878203620973431E-05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4</v>
      </c>
      <c r="D16">
        <f t="shared" si="1"/>
        <v>0</v>
      </c>
      <c r="E16" s="4">
        <f t="shared" si="2"/>
        <v>0.00023512814483893723</v>
      </c>
      <c r="F16" s="4">
        <f t="shared" si="3"/>
        <v>0</v>
      </c>
      <c r="G16" s="4">
        <f t="shared" si="4"/>
        <v>0.00023512814483893723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17</v>
      </c>
      <c r="D17">
        <f t="shared" si="1"/>
        <v>0</v>
      </c>
      <c r="E17" s="4">
        <f t="shared" si="2"/>
        <v>0.000999294615565483</v>
      </c>
      <c r="F17" s="4">
        <f t="shared" si="3"/>
        <v>0</v>
      </c>
      <c r="G17" s="4">
        <f t="shared" si="4"/>
        <v>0.000999294615565483</v>
      </c>
      <c r="H17" s="4">
        <f t="shared" si="5"/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4</v>
      </c>
      <c r="E18" s="4">
        <f t="shared" si="2"/>
        <v>0</v>
      </c>
      <c r="F18" s="4">
        <f t="shared" si="3"/>
        <v>0.00021080368906455863</v>
      </c>
      <c r="G18" s="4">
        <f t="shared" si="4"/>
        <v>-0.00021080368906455863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2</v>
      </c>
      <c r="E19" s="4">
        <f t="shared" si="2"/>
        <v>0</v>
      </c>
      <c r="F19" s="4">
        <f t="shared" si="3"/>
        <v>0.00010540184453227932</v>
      </c>
      <c r="G19" s="4">
        <f t="shared" si="4"/>
        <v>-0.00010540184453227932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161</v>
      </c>
      <c r="D21">
        <f t="shared" si="1"/>
        <v>327</v>
      </c>
      <c r="E21" s="4">
        <f t="shared" si="2"/>
        <v>0.009463907829767223</v>
      </c>
      <c r="F21" s="4">
        <f t="shared" si="3"/>
        <v>0.017233201581027667</v>
      </c>
      <c r="G21" s="4">
        <f t="shared" si="4"/>
        <v>-0.0077692937512604445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17012</v>
      </c>
      <c r="D22">
        <f t="shared" si="1"/>
        <v>18975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17012</v>
      </c>
      <c r="D23" s="2">
        <f>SUM(D3:D21)</f>
        <v>18975</v>
      </c>
      <c r="E23" s="5"/>
      <c r="F23" s="5"/>
      <c r="G23" s="5">
        <f>VLOOKUP("LAB",E27:F45,2,FALSE)</f>
        <v>6497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1.0621825457903649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26</v>
      </c>
      <c r="B28" s="1">
        <v>1933</v>
      </c>
      <c r="C28" t="s">
        <v>41</v>
      </c>
      <c r="D28" t="s">
        <v>383</v>
      </c>
      <c r="E28" t="s">
        <v>28</v>
      </c>
      <c r="F28" s="1">
        <v>2566</v>
      </c>
      <c r="H28" t="s">
        <v>26</v>
      </c>
      <c r="I28" s="1">
        <v>1810</v>
      </c>
      <c r="J28" t="s">
        <v>41</v>
      </c>
      <c r="K28" t="s">
        <v>387</v>
      </c>
      <c r="L28" t="s">
        <v>28</v>
      </c>
      <c r="M28" s="1">
        <v>1491</v>
      </c>
    </row>
    <row r="29" spans="1:13" ht="12.75">
      <c r="A29" t="s">
        <v>41</v>
      </c>
      <c r="B29" t="s">
        <v>41</v>
      </c>
      <c r="C29" t="s">
        <v>41</v>
      </c>
      <c r="D29" t="s">
        <v>384</v>
      </c>
      <c r="E29" t="s">
        <v>18</v>
      </c>
      <c r="F29">
        <v>237</v>
      </c>
      <c r="H29" t="s">
        <v>22</v>
      </c>
      <c r="I29" s="1">
        <v>7739</v>
      </c>
      <c r="J29" t="s">
        <v>41</v>
      </c>
      <c r="K29" t="s">
        <v>388</v>
      </c>
      <c r="L29" t="s">
        <v>24</v>
      </c>
      <c r="M29" s="1">
        <v>6184</v>
      </c>
    </row>
    <row r="30" spans="1:13" ht="12.75">
      <c r="A30" t="s">
        <v>22</v>
      </c>
      <c r="B30" s="1">
        <v>6901</v>
      </c>
      <c r="C30" t="s">
        <v>41</v>
      </c>
      <c r="D30" t="s">
        <v>77</v>
      </c>
      <c r="E30" t="s">
        <v>24</v>
      </c>
      <c r="F30" s="1">
        <v>6497</v>
      </c>
      <c r="H30" t="s">
        <v>60</v>
      </c>
      <c r="I30" s="1">
        <v>2551</v>
      </c>
      <c r="J30" t="s">
        <v>41</v>
      </c>
      <c r="K30" t="s">
        <v>386</v>
      </c>
      <c r="L30" t="s">
        <v>113</v>
      </c>
      <c r="M30" s="1">
        <v>2827</v>
      </c>
    </row>
    <row r="31" spans="1:13" ht="12.75">
      <c r="A31" t="s">
        <v>42</v>
      </c>
      <c r="B31" s="1">
        <v>2193</v>
      </c>
      <c r="C31" t="s">
        <v>41</v>
      </c>
      <c r="D31" t="s">
        <v>385</v>
      </c>
      <c r="E31" t="s">
        <v>222</v>
      </c>
      <c r="F31" s="1">
        <v>5262</v>
      </c>
      <c r="H31" t="s">
        <v>42</v>
      </c>
      <c r="I31" s="1">
        <v>2694</v>
      </c>
      <c r="J31" t="s">
        <v>41</v>
      </c>
      <c r="K31" t="s">
        <v>389</v>
      </c>
      <c r="L31" t="s">
        <v>222</v>
      </c>
      <c r="M31" s="1">
        <v>7120</v>
      </c>
    </row>
    <row r="32" spans="1:13" ht="12.75">
      <c r="A32" t="s">
        <v>41</v>
      </c>
      <c r="B32" t="s">
        <v>41</v>
      </c>
      <c r="C32" t="s">
        <v>41</v>
      </c>
      <c r="D32" t="s">
        <v>386</v>
      </c>
      <c r="E32" t="s">
        <v>113</v>
      </c>
      <c r="F32" s="1">
        <v>2092</v>
      </c>
      <c r="H32" t="s">
        <v>31</v>
      </c>
      <c r="I32">
        <v>28</v>
      </c>
      <c r="J32" t="s">
        <v>41</v>
      </c>
      <c r="K32" t="s">
        <v>41</v>
      </c>
      <c r="L32" t="s">
        <v>41</v>
      </c>
      <c r="M32" t="s">
        <v>41</v>
      </c>
    </row>
    <row r="33" spans="1:13" ht="12.75">
      <c r="A33" t="s">
        <v>31</v>
      </c>
      <c r="B33">
        <v>32</v>
      </c>
      <c r="C33" t="s">
        <v>41</v>
      </c>
      <c r="D33" t="s">
        <v>41</v>
      </c>
      <c r="E33" t="s">
        <v>41</v>
      </c>
      <c r="F33" t="s">
        <v>41</v>
      </c>
      <c r="H33" t="s">
        <v>46</v>
      </c>
      <c r="I33">
        <v>2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11</v>
      </c>
      <c r="B34">
        <v>154</v>
      </c>
      <c r="C34" t="s">
        <v>41</v>
      </c>
      <c r="D34" t="s">
        <v>41</v>
      </c>
      <c r="E34" t="s">
        <v>41</v>
      </c>
      <c r="F34" t="s">
        <v>41</v>
      </c>
      <c r="H34" t="s">
        <v>11</v>
      </c>
      <c r="I34">
        <v>197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32</v>
      </c>
      <c r="B35">
        <v>4</v>
      </c>
      <c r="C35" t="s">
        <v>41</v>
      </c>
      <c r="D35" t="s">
        <v>41</v>
      </c>
      <c r="E35" t="s">
        <v>41</v>
      </c>
      <c r="F35" t="s">
        <v>41</v>
      </c>
      <c r="H35" t="s">
        <v>56</v>
      </c>
      <c r="I35">
        <v>94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14</v>
      </c>
      <c r="B36">
        <v>118</v>
      </c>
      <c r="C36" t="s">
        <v>41</v>
      </c>
      <c r="D36" t="s">
        <v>41</v>
      </c>
      <c r="E36" t="s">
        <v>41</v>
      </c>
      <c r="F36" t="s">
        <v>41</v>
      </c>
      <c r="H36" t="s">
        <v>19</v>
      </c>
      <c r="I36">
        <v>2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19</v>
      </c>
      <c r="B37">
        <v>1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4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33</v>
      </c>
      <c r="B38">
        <v>17</v>
      </c>
      <c r="C38" t="s">
        <v>41</v>
      </c>
      <c r="D38" t="s">
        <v>41</v>
      </c>
      <c r="E38" t="s">
        <v>41</v>
      </c>
      <c r="F38" t="s">
        <v>41</v>
      </c>
      <c r="H38" t="s">
        <v>8</v>
      </c>
      <c r="I38" s="1">
        <v>1569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 s="1">
        <v>1724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1948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8</v>
      </c>
      <c r="B40" s="1">
        <v>1301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10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5</v>
      </c>
      <c r="B41" s="1">
        <v>2453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327</v>
      </c>
      <c r="J41" t="s">
        <v>41</v>
      </c>
      <c r="K41" t="s">
        <v>39</v>
      </c>
      <c r="L41" t="s">
        <v>41</v>
      </c>
      <c r="M41">
        <v>717</v>
      </c>
    </row>
    <row r="42" spans="1:13" ht="12.75">
      <c r="A42" t="s">
        <v>35</v>
      </c>
      <c r="B42">
        <v>4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18975</v>
      </c>
      <c r="J42" t="s">
        <v>41</v>
      </c>
      <c r="K42" t="s">
        <v>40</v>
      </c>
      <c r="L42" t="s">
        <v>41</v>
      </c>
      <c r="M42" s="1">
        <v>18339</v>
      </c>
    </row>
    <row r="43" spans="1:6" ht="12.75">
      <c r="A43" t="s">
        <v>36</v>
      </c>
      <c r="B43">
        <v>1</v>
      </c>
      <c r="C43" t="s">
        <v>41</v>
      </c>
      <c r="D43" t="s">
        <v>41</v>
      </c>
      <c r="E43" t="s">
        <v>41</v>
      </c>
      <c r="F43" t="s">
        <v>41</v>
      </c>
    </row>
    <row r="44" spans="1:6" ht="12.75">
      <c r="A44" t="s">
        <v>37</v>
      </c>
      <c r="B44">
        <v>15</v>
      </c>
      <c r="C44" t="s">
        <v>41</v>
      </c>
      <c r="D44" t="s">
        <v>41</v>
      </c>
      <c r="E44" t="s">
        <v>41</v>
      </c>
      <c r="F44" t="s">
        <v>41</v>
      </c>
    </row>
    <row r="45" ht="12.75">
      <c r="A45" t="s">
        <v>41</v>
      </c>
    </row>
    <row r="46" spans="1:6" ht="12.75">
      <c r="A46" t="s">
        <v>38</v>
      </c>
      <c r="B46">
        <v>161</v>
      </c>
      <c r="C46" t="s">
        <v>41</v>
      </c>
      <c r="D46" t="s">
        <v>39</v>
      </c>
      <c r="E46" t="s">
        <v>41</v>
      </c>
      <c r="F46">
        <v>353</v>
      </c>
    </row>
    <row r="47" spans="1:6" ht="12.75">
      <c r="A47" t="s">
        <v>40</v>
      </c>
      <c r="B47" s="1">
        <v>17012</v>
      </c>
      <c r="C47" t="s">
        <v>41</v>
      </c>
      <c r="D47" t="s">
        <v>40</v>
      </c>
      <c r="E47" t="s">
        <v>41</v>
      </c>
      <c r="F47" s="1">
        <v>17007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L11" sqref="L11"/>
    </sheetView>
  </sheetViews>
  <sheetFormatPr defaultColWidth="9.140625" defaultRowHeight="12.75"/>
  <sheetData>
    <row r="1" ht="12.75">
      <c r="A1" t="s">
        <v>382</v>
      </c>
    </row>
    <row r="2" spans="1:8" ht="12.75">
      <c r="A2" t="s">
        <v>187</v>
      </c>
      <c r="B2" t="s">
        <v>188</v>
      </c>
      <c r="C2" s="3" t="s">
        <v>63</v>
      </c>
      <c r="D2" s="3" t="s">
        <v>64</v>
      </c>
      <c r="E2" t="s">
        <v>65</v>
      </c>
      <c r="F2" t="s">
        <v>66</v>
      </c>
      <c r="G2" t="s">
        <v>139</v>
      </c>
      <c r="H2" t="s">
        <v>148</v>
      </c>
    </row>
    <row r="3" spans="1:8" ht="12.75">
      <c r="A3" t="s">
        <v>8</v>
      </c>
      <c r="B3" t="s">
        <v>8</v>
      </c>
      <c r="C3">
        <f aca="true" t="shared" si="0" ref="C3:C22">IF(ISERROR(VLOOKUP($A3,A$28:B$103,2,FALSE)),0,VLOOKUP($A3,A$28:B$103,2,FALSE))</f>
        <v>1659</v>
      </c>
      <c r="D3">
        <f aca="true" t="shared" si="1" ref="D3:D22">IF(ISERROR(VLOOKUP($B3,H$28:I$103,2,FALSE)),0,VLOOKUP($B3,H$28:I$103,2,FALSE))</f>
        <v>1814</v>
      </c>
      <c r="E3" s="4">
        <f aca="true" t="shared" si="2" ref="E3:E22">C3/C$22</f>
        <v>0.08890198810353143</v>
      </c>
      <c r="F3" s="4">
        <f aca="true" t="shared" si="3" ref="F3:F22">D3/D$22</f>
        <v>0.0895581337941249</v>
      </c>
      <c r="G3" s="4">
        <f aca="true" t="shared" si="4" ref="G3:G21">E3-F3</f>
        <v>-0.0006561456905934682</v>
      </c>
      <c r="H3" s="4">
        <f>IF(G3&gt;0.001,G3,"")</f>
      </c>
    </row>
    <row r="4" spans="1:8" ht="12.75">
      <c r="A4" t="s">
        <v>22</v>
      </c>
      <c r="B4" t="s">
        <v>22</v>
      </c>
      <c r="C4">
        <f t="shared" si="0"/>
        <v>6512</v>
      </c>
      <c r="D4">
        <f t="shared" si="1"/>
        <v>6855</v>
      </c>
      <c r="E4" s="4">
        <f t="shared" si="2"/>
        <v>0.34896307807727345</v>
      </c>
      <c r="F4" s="4">
        <f t="shared" si="3"/>
        <v>0.3384349543322636</v>
      </c>
      <c r="G4" s="4">
        <f t="shared" si="4"/>
        <v>0.010528123745009832</v>
      </c>
      <c r="H4" s="4">
        <f>G4</f>
        <v>0.010528123745009832</v>
      </c>
    </row>
    <row r="5" spans="1:8" ht="12.75">
      <c r="A5" t="s">
        <v>26</v>
      </c>
      <c r="B5" t="s">
        <v>26</v>
      </c>
      <c r="C5">
        <f t="shared" si="0"/>
        <v>1821</v>
      </c>
      <c r="D5">
        <f t="shared" si="1"/>
        <v>1704</v>
      </c>
      <c r="E5" s="4">
        <f t="shared" si="2"/>
        <v>0.09758319489845131</v>
      </c>
      <c r="F5" s="4">
        <f t="shared" si="3"/>
        <v>0.08412737595655394</v>
      </c>
      <c r="G5" s="4">
        <f t="shared" si="4"/>
        <v>0.013455818941897374</v>
      </c>
      <c r="H5" s="4">
        <f aca="true" t="shared" si="5" ref="H5:H21">IF(G5&gt;0.001,G5,"")</f>
        <v>0.013455818941897374</v>
      </c>
    </row>
    <row r="6" spans="1:8" ht="12.75">
      <c r="A6" t="s">
        <v>5</v>
      </c>
      <c r="B6" t="s">
        <v>5</v>
      </c>
      <c r="C6">
        <f t="shared" si="0"/>
        <v>2805</v>
      </c>
      <c r="D6">
        <f t="shared" si="1"/>
        <v>1950</v>
      </c>
      <c r="E6" s="4">
        <f t="shared" si="2"/>
        <v>0.1503134880231499</v>
      </c>
      <c r="F6" s="4">
        <f t="shared" si="3"/>
        <v>0.09627252530239447</v>
      </c>
      <c r="G6" s="4">
        <f t="shared" si="4"/>
        <v>0.054040962720755426</v>
      </c>
      <c r="H6" s="4">
        <f t="shared" si="5"/>
        <v>0.054040962720755426</v>
      </c>
    </row>
    <row r="7" spans="1:8" ht="12.75">
      <c r="A7" t="s">
        <v>42</v>
      </c>
      <c r="B7" t="s">
        <v>42</v>
      </c>
      <c r="C7">
        <f t="shared" si="0"/>
        <v>1866</v>
      </c>
      <c r="D7">
        <f t="shared" si="1"/>
        <v>2208</v>
      </c>
      <c r="E7" s="4">
        <f t="shared" si="2"/>
        <v>0.09999464123037351</v>
      </c>
      <c r="F7" s="4">
        <f t="shared" si="3"/>
        <v>0.1090101209577882</v>
      </c>
      <c r="G7" s="4">
        <f t="shared" si="4"/>
        <v>-0.00901547972741469</v>
      </c>
      <c r="H7" s="4">
        <f t="shared" si="5"/>
      </c>
    </row>
    <row r="8" spans="1:8" ht="12.75">
      <c r="A8" t="s">
        <v>31</v>
      </c>
      <c r="B8" t="s">
        <v>31</v>
      </c>
      <c r="C8">
        <f t="shared" si="0"/>
        <v>35</v>
      </c>
      <c r="D8">
        <f t="shared" si="1"/>
        <v>46</v>
      </c>
      <c r="E8" s="4">
        <f t="shared" si="2"/>
        <v>0.001875569369272815</v>
      </c>
      <c r="F8" s="4">
        <f t="shared" si="3"/>
        <v>0.0022710441866205873</v>
      </c>
      <c r="G8" s="4">
        <f t="shared" si="4"/>
        <v>-0.0003954748173477724</v>
      </c>
      <c r="H8" s="4">
        <f t="shared" si="5"/>
      </c>
    </row>
    <row r="9" spans="1:8" ht="12.75">
      <c r="A9" t="s">
        <v>37</v>
      </c>
      <c r="B9" t="s">
        <v>37</v>
      </c>
      <c r="C9">
        <f t="shared" si="0"/>
        <v>17</v>
      </c>
      <c r="D9">
        <f t="shared" si="1"/>
        <v>17</v>
      </c>
      <c r="E9" s="4">
        <f t="shared" si="2"/>
        <v>0.0009109908365039387</v>
      </c>
      <c r="F9" s="4">
        <f t="shared" si="3"/>
        <v>0.0008392989385336954</v>
      </c>
      <c r="G9" s="4">
        <f t="shared" si="4"/>
        <v>7.169189797024333E-05</v>
      </c>
      <c r="H9" s="4">
        <f t="shared" si="5"/>
      </c>
    </row>
    <row r="10" spans="1:8" ht="12.75">
      <c r="A10" t="s">
        <v>14</v>
      </c>
      <c r="B10" t="s">
        <v>56</v>
      </c>
      <c r="C10">
        <f t="shared" si="0"/>
        <v>131</v>
      </c>
      <c r="D10">
        <f t="shared" si="1"/>
        <v>102</v>
      </c>
      <c r="E10" s="4">
        <f t="shared" si="2"/>
        <v>0.007019988210706821</v>
      </c>
      <c r="F10" s="4">
        <f t="shared" si="3"/>
        <v>0.005035793631202172</v>
      </c>
      <c r="G10" s="4">
        <f t="shared" si="4"/>
        <v>0.001984194579504649</v>
      </c>
      <c r="H10" s="4">
        <f t="shared" si="5"/>
        <v>0.001984194579504649</v>
      </c>
    </row>
    <row r="11" spans="1:8" ht="12.75">
      <c r="A11" t="s">
        <v>34</v>
      </c>
      <c r="B11" t="s">
        <v>60</v>
      </c>
      <c r="C11">
        <f t="shared" si="0"/>
        <v>3326</v>
      </c>
      <c r="D11">
        <f t="shared" si="1"/>
        <v>4844</v>
      </c>
      <c r="E11" s="4">
        <f t="shared" si="2"/>
        <v>0.17823267777718235</v>
      </c>
      <c r="F11" s="4">
        <f t="shared" si="3"/>
        <v>0.23915082695630707</v>
      </c>
      <c r="G11" s="4">
        <f t="shared" si="4"/>
        <v>-0.06091814917912472</v>
      </c>
      <c r="H11" s="4">
        <f t="shared" si="5"/>
      </c>
    </row>
    <row r="12" spans="1:8" ht="12.75">
      <c r="A12" t="s">
        <v>11</v>
      </c>
      <c r="B12" t="s">
        <v>11</v>
      </c>
      <c r="C12">
        <f t="shared" si="0"/>
        <v>188</v>
      </c>
      <c r="D12">
        <f t="shared" si="1"/>
        <v>229</v>
      </c>
      <c r="E12" s="4">
        <f t="shared" si="2"/>
        <v>0.010074486897808264</v>
      </c>
      <c r="F12" s="4">
        <f t="shared" si="3"/>
        <v>0.011305850407306839</v>
      </c>
      <c r="G12" s="4">
        <f t="shared" si="4"/>
        <v>-0.0012313635094985745</v>
      </c>
      <c r="H12" s="4">
        <f t="shared" si="5"/>
      </c>
    </row>
    <row r="13" spans="1:8" ht="12.75">
      <c r="A13" t="s">
        <v>32</v>
      </c>
      <c r="B13" t="s">
        <v>32</v>
      </c>
      <c r="C13">
        <f t="shared" si="0"/>
        <v>15</v>
      </c>
      <c r="D13">
        <f t="shared" si="1"/>
        <v>0</v>
      </c>
      <c r="E13" s="4">
        <f t="shared" si="2"/>
        <v>0.0008038154439740635</v>
      </c>
      <c r="F13" s="4">
        <f t="shared" si="3"/>
        <v>0</v>
      </c>
      <c r="G13" s="4">
        <f t="shared" si="4"/>
        <v>0.0008038154439740635</v>
      </c>
      <c r="H13" s="4">
        <f t="shared" si="5"/>
      </c>
    </row>
    <row r="14" spans="1:8" ht="12.75">
      <c r="A14" t="s">
        <v>19</v>
      </c>
      <c r="B14" t="s">
        <v>19</v>
      </c>
      <c r="C14">
        <f t="shared" si="0"/>
        <v>11</v>
      </c>
      <c r="D14">
        <f t="shared" si="1"/>
        <v>2</v>
      </c>
      <c r="E14" s="4">
        <f t="shared" si="2"/>
        <v>0.0005894646589143132</v>
      </c>
      <c r="F14" s="4">
        <f t="shared" si="3"/>
        <v>9.874105159219946E-05</v>
      </c>
      <c r="G14" s="4">
        <f t="shared" si="4"/>
        <v>0.0004907236073221138</v>
      </c>
      <c r="H14" s="4">
        <f t="shared" si="5"/>
      </c>
    </row>
    <row r="15" spans="1:8" ht="12.75">
      <c r="A15" t="s">
        <v>36</v>
      </c>
      <c r="B15" t="s">
        <v>36</v>
      </c>
      <c r="C15">
        <f t="shared" si="0"/>
        <v>4</v>
      </c>
      <c r="D15">
        <f t="shared" si="1"/>
        <v>0</v>
      </c>
      <c r="E15" s="4">
        <f t="shared" si="2"/>
        <v>0.0002143507850597503</v>
      </c>
      <c r="F15" s="4">
        <f t="shared" si="3"/>
        <v>0</v>
      </c>
      <c r="G15" s="4">
        <f t="shared" si="4"/>
        <v>0.0002143507850597503</v>
      </c>
      <c r="H15" s="4">
        <f t="shared" si="5"/>
      </c>
    </row>
    <row r="16" spans="1:8" ht="12.75">
      <c r="A16" t="s">
        <v>35</v>
      </c>
      <c r="B16" t="s">
        <v>35</v>
      </c>
      <c r="C16">
        <f t="shared" si="0"/>
        <v>13</v>
      </c>
      <c r="D16">
        <f t="shared" si="1"/>
        <v>0</v>
      </c>
      <c r="E16" s="4">
        <f t="shared" si="2"/>
        <v>0.0006966400514441884</v>
      </c>
      <c r="F16" s="4">
        <f t="shared" si="3"/>
        <v>0</v>
      </c>
      <c r="G16" s="4">
        <f t="shared" si="4"/>
        <v>0.0006966400514441884</v>
      </c>
      <c r="H16" s="4">
        <f t="shared" si="5"/>
      </c>
    </row>
    <row r="17" spans="1:8" ht="12.75">
      <c r="A17" t="s">
        <v>33</v>
      </c>
      <c r="B17" t="s">
        <v>33</v>
      </c>
      <c r="C17">
        <f t="shared" si="0"/>
        <v>46</v>
      </c>
      <c r="D17">
        <f t="shared" si="1"/>
        <v>0</v>
      </c>
      <c r="E17" s="4">
        <f t="shared" si="2"/>
        <v>0.002465034028187128</v>
      </c>
      <c r="F17" s="4">
        <f t="shared" si="3"/>
        <v>0</v>
      </c>
      <c r="G17" s="4">
        <f t="shared" si="4"/>
        <v>0.002465034028187128</v>
      </c>
      <c r="H17" s="4">
        <f t="shared" si="5"/>
        <v>0.002465034028187128</v>
      </c>
    </row>
    <row r="18" spans="1:8" ht="12.75">
      <c r="A18" t="s">
        <v>50</v>
      </c>
      <c r="B18" t="s">
        <v>50</v>
      </c>
      <c r="C18">
        <f t="shared" si="0"/>
        <v>0</v>
      </c>
      <c r="D18">
        <f t="shared" si="1"/>
        <v>6</v>
      </c>
      <c r="E18" s="4">
        <f t="shared" si="2"/>
        <v>0</v>
      </c>
      <c r="F18" s="4">
        <f t="shared" si="3"/>
        <v>0.00029622315477659836</v>
      </c>
      <c r="G18" s="4">
        <f t="shared" si="4"/>
        <v>-0.00029622315477659836</v>
      </c>
      <c r="H18" s="4">
        <f t="shared" si="5"/>
      </c>
    </row>
    <row r="19" spans="1:8" ht="12.75">
      <c r="A19" t="s">
        <v>46</v>
      </c>
      <c r="B19" t="s">
        <v>46</v>
      </c>
      <c r="C19">
        <f t="shared" si="0"/>
        <v>0</v>
      </c>
      <c r="D19">
        <f t="shared" si="1"/>
        <v>5</v>
      </c>
      <c r="E19" s="4">
        <f t="shared" si="2"/>
        <v>0</v>
      </c>
      <c r="F19" s="4">
        <f t="shared" si="3"/>
        <v>0.00024685262898049864</v>
      </c>
      <c r="G19" s="4">
        <f t="shared" si="4"/>
        <v>-0.00024685262898049864</v>
      </c>
      <c r="H19" s="4">
        <f t="shared" si="5"/>
      </c>
    </row>
    <row r="20" spans="3:8" ht="12.75">
      <c r="C20">
        <f t="shared" si="0"/>
        <v>0</v>
      </c>
      <c r="D20">
        <f t="shared" si="1"/>
        <v>0</v>
      </c>
      <c r="E20" s="4">
        <f t="shared" si="2"/>
        <v>0</v>
      </c>
      <c r="F20" s="4">
        <f t="shared" si="3"/>
        <v>0</v>
      </c>
      <c r="G20" s="4">
        <f t="shared" si="4"/>
        <v>0</v>
      </c>
      <c r="H20" s="4">
        <f t="shared" si="5"/>
      </c>
    </row>
    <row r="21" spans="1:8" ht="12.75">
      <c r="A21" t="s">
        <v>38</v>
      </c>
      <c r="B21" t="s">
        <v>38</v>
      </c>
      <c r="C21">
        <f t="shared" si="0"/>
        <v>212</v>
      </c>
      <c r="D21">
        <f t="shared" si="1"/>
        <v>473</v>
      </c>
      <c r="E21" s="4">
        <f t="shared" si="2"/>
        <v>0.011360591608166765</v>
      </c>
      <c r="F21" s="4">
        <f t="shared" si="3"/>
        <v>0.023352258701555172</v>
      </c>
      <c r="G21" s="4">
        <f t="shared" si="4"/>
        <v>-0.011991667093388407</v>
      </c>
      <c r="H21" s="4">
        <f t="shared" si="5"/>
      </c>
    </row>
    <row r="22" spans="1:6" ht="12.75">
      <c r="A22" t="s">
        <v>40</v>
      </c>
      <c r="B22" t="s">
        <v>40</v>
      </c>
      <c r="C22">
        <f t="shared" si="0"/>
        <v>18661</v>
      </c>
      <c r="D22">
        <f t="shared" si="1"/>
        <v>20255</v>
      </c>
      <c r="E22" s="4">
        <f t="shared" si="2"/>
        <v>1</v>
      </c>
      <c r="F22" s="4">
        <f t="shared" si="3"/>
        <v>1</v>
      </c>
    </row>
    <row r="23" spans="1:8" ht="13.5" thickBot="1">
      <c r="A23" s="2" t="s">
        <v>62</v>
      </c>
      <c r="B23" s="2"/>
      <c r="C23" s="2">
        <f>SUM(C3:C21)</f>
        <v>18661</v>
      </c>
      <c r="D23" s="2">
        <f>SUM(D3:D21)</f>
        <v>20255</v>
      </c>
      <c r="E23" s="5"/>
      <c r="F23" s="5"/>
      <c r="G23" s="5">
        <f>VLOOKUP("LAB",E27:F45,2,FALSE)</f>
        <v>8442</v>
      </c>
      <c r="H23" s="5" t="s">
        <v>140</v>
      </c>
    </row>
    <row r="24" spans="1:8" ht="13.5" thickTop="1">
      <c r="A24" t="s">
        <v>61</v>
      </c>
      <c r="C24">
        <f>C22-C23</f>
        <v>0</v>
      </c>
      <c r="D24">
        <f>D22-D23</f>
        <v>0</v>
      </c>
      <c r="F24" s="1"/>
      <c r="G24" s="4">
        <f>C4/VLOOKUP("LAB",E27:F45,2,FALSE)</f>
        <v>0.771381189291637</v>
      </c>
      <c r="H24" t="s">
        <v>141</v>
      </c>
    </row>
    <row r="27" spans="1:10" ht="12.75">
      <c r="A27" t="s">
        <v>3</v>
      </c>
      <c r="B27" t="s">
        <v>41</v>
      </c>
      <c r="C27" t="s">
        <v>4</v>
      </c>
      <c r="H27" t="s">
        <v>3</v>
      </c>
      <c r="I27" t="s">
        <v>41</v>
      </c>
      <c r="J27" t="s">
        <v>4</v>
      </c>
    </row>
    <row r="28" spans="1:13" ht="12.75">
      <c r="A28" t="s">
        <v>22</v>
      </c>
      <c r="B28" s="1">
        <v>6512</v>
      </c>
      <c r="C28" t="s">
        <v>41</v>
      </c>
      <c r="D28" t="s">
        <v>73</v>
      </c>
      <c r="E28" t="s">
        <v>24</v>
      </c>
      <c r="F28" s="1">
        <v>8442</v>
      </c>
      <c r="H28" t="s">
        <v>22</v>
      </c>
      <c r="I28" s="1">
        <v>6855</v>
      </c>
      <c r="J28" t="s">
        <v>41</v>
      </c>
      <c r="K28" t="s">
        <v>73</v>
      </c>
      <c r="L28" t="s">
        <v>24</v>
      </c>
      <c r="M28" s="1">
        <v>6956</v>
      </c>
    </row>
    <row r="29" spans="1:13" ht="12.75">
      <c r="A29" t="s">
        <v>41</v>
      </c>
      <c r="B29" t="s">
        <v>41</v>
      </c>
      <c r="C29" t="s">
        <v>41</v>
      </c>
      <c r="D29" t="s">
        <v>376</v>
      </c>
      <c r="E29" t="s">
        <v>18</v>
      </c>
      <c r="F29">
        <v>374</v>
      </c>
      <c r="H29" t="s">
        <v>60</v>
      </c>
      <c r="I29" s="1">
        <v>4844</v>
      </c>
      <c r="J29" t="s">
        <v>41</v>
      </c>
      <c r="K29" t="s">
        <v>379</v>
      </c>
      <c r="L29" t="s">
        <v>113</v>
      </c>
      <c r="M29" s="1">
        <v>8121</v>
      </c>
    </row>
    <row r="30" spans="1:13" ht="12.75">
      <c r="A30" t="s">
        <v>41</v>
      </c>
      <c r="B30" t="s">
        <v>41</v>
      </c>
      <c r="C30" t="s">
        <v>41</v>
      </c>
      <c r="D30" t="s">
        <v>377</v>
      </c>
      <c r="E30" t="s">
        <v>113</v>
      </c>
      <c r="F30" s="1">
        <v>7323</v>
      </c>
      <c r="H30" t="s">
        <v>11</v>
      </c>
      <c r="I30">
        <v>229</v>
      </c>
      <c r="J30" t="s">
        <v>41</v>
      </c>
      <c r="K30" t="s">
        <v>380</v>
      </c>
      <c r="L30" t="s">
        <v>13</v>
      </c>
      <c r="M30">
        <v>559</v>
      </c>
    </row>
    <row r="31" spans="1:13" ht="12.75">
      <c r="A31" t="s">
        <v>42</v>
      </c>
      <c r="B31" s="1">
        <v>1866</v>
      </c>
      <c r="C31" t="s">
        <v>41</v>
      </c>
      <c r="D31" t="s">
        <v>378</v>
      </c>
      <c r="E31" t="s">
        <v>222</v>
      </c>
      <c r="F31" s="1">
        <v>2171</v>
      </c>
      <c r="H31" t="s">
        <v>42</v>
      </c>
      <c r="I31" s="1">
        <v>2208</v>
      </c>
      <c r="J31" t="s">
        <v>41</v>
      </c>
      <c r="K31" t="s">
        <v>381</v>
      </c>
      <c r="L31" t="s">
        <v>222</v>
      </c>
      <c r="M31" s="1">
        <v>3114</v>
      </c>
    </row>
    <row r="32" spans="1:13" ht="12.75">
      <c r="A32" t="s">
        <v>31</v>
      </c>
      <c r="B32">
        <v>35</v>
      </c>
      <c r="C32" t="s">
        <v>41</v>
      </c>
      <c r="D32" t="s">
        <v>41</v>
      </c>
      <c r="E32" t="s">
        <v>41</v>
      </c>
      <c r="F32" t="s">
        <v>41</v>
      </c>
      <c r="H32" t="s">
        <v>31</v>
      </c>
      <c r="I32">
        <v>46</v>
      </c>
      <c r="J32" t="s">
        <v>41</v>
      </c>
      <c r="K32" t="s">
        <v>41</v>
      </c>
      <c r="L32" t="s">
        <v>41</v>
      </c>
      <c r="M32" t="s">
        <v>41</v>
      </c>
    </row>
    <row r="33" spans="1:13" ht="12.75">
      <c r="A33" t="s">
        <v>11</v>
      </c>
      <c r="B33">
        <v>188</v>
      </c>
      <c r="C33" t="s">
        <v>41</v>
      </c>
      <c r="D33" t="s">
        <v>41</v>
      </c>
      <c r="E33" t="s">
        <v>41</v>
      </c>
      <c r="F33" t="s">
        <v>41</v>
      </c>
      <c r="H33" t="s">
        <v>46</v>
      </c>
      <c r="I33">
        <v>5</v>
      </c>
      <c r="J33" t="s">
        <v>41</v>
      </c>
      <c r="K33" t="s">
        <v>41</v>
      </c>
      <c r="L33" t="s">
        <v>41</v>
      </c>
      <c r="M33" t="s">
        <v>41</v>
      </c>
    </row>
    <row r="34" spans="1:13" ht="12.75">
      <c r="A34" t="s">
        <v>32</v>
      </c>
      <c r="B34">
        <v>15</v>
      </c>
      <c r="C34" t="s">
        <v>41</v>
      </c>
      <c r="D34" t="s">
        <v>41</v>
      </c>
      <c r="E34" t="s">
        <v>41</v>
      </c>
      <c r="F34" t="s">
        <v>41</v>
      </c>
      <c r="H34" t="s">
        <v>56</v>
      </c>
      <c r="I34">
        <v>102</v>
      </c>
      <c r="J34" t="s">
        <v>41</v>
      </c>
      <c r="K34" t="s">
        <v>41</v>
      </c>
      <c r="L34" t="s">
        <v>41</v>
      </c>
      <c r="M34" t="s">
        <v>41</v>
      </c>
    </row>
    <row r="35" spans="1:13" ht="12.75">
      <c r="A35" t="s">
        <v>14</v>
      </c>
      <c r="B35">
        <v>131</v>
      </c>
      <c r="C35" t="s">
        <v>41</v>
      </c>
      <c r="D35" t="s">
        <v>41</v>
      </c>
      <c r="E35" t="s">
        <v>41</v>
      </c>
      <c r="F35" t="s">
        <v>41</v>
      </c>
      <c r="H35" t="s">
        <v>19</v>
      </c>
      <c r="I35">
        <v>2</v>
      </c>
      <c r="J35" t="s">
        <v>41</v>
      </c>
      <c r="K35" t="s">
        <v>41</v>
      </c>
      <c r="L35" t="s">
        <v>41</v>
      </c>
      <c r="M35" t="s">
        <v>41</v>
      </c>
    </row>
    <row r="36" spans="1:13" ht="12.75">
      <c r="A36" t="s">
        <v>19</v>
      </c>
      <c r="B36">
        <v>11</v>
      </c>
      <c r="C36" t="s">
        <v>41</v>
      </c>
      <c r="D36" t="s">
        <v>41</v>
      </c>
      <c r="E36" t="s">
        <v>41</v>
      </c>
      <c r="F36" t="s">
        <v>41</v>
      </c>
      <c r="H36" t="s">
        <v>26</v>
      </c>
      <c r="I36" s="1">
        <v>1704</v>
      </c>
      <c r="J36" t="s">
        <v>41</v>
      </c>
      <c r="K36" t="s">
        <v>41</v>
      </c>
      <c r="L36" t="s">
        <v>41</v>
      </c>
      <c r="M36" t="s">
        <v>41</v>
      </c>
    </row>
    <row r="37" spans="1:13" ht="12.75">
      <c r="A37" t="s">
        <v>33</v>
      </c>
      <c r="B37">
        <v>46</v>
      </c>
      <c r="C37" t="s">
        <v>41</v>
      </c>
      <c r="D37" t="s">
        <v>41</v>
      </c>
      <c r="E37" t="s">
        <v>41</v>
      </c>
      <c r="F37" t="s">
        <v>41</v>
      </c>
      <c r="H37" t="s">
        <v>50</v>
      </c>
      <c r="I37">
        <v>6</v>
      </c>
      <c r="J37" t="s">
        <v>41</v>
      </c>
      <c r="K37" t="s">
        <v>41</v>
      </c>
      <c r="L37" t="s">
        <v>41</v>
      </c>
      <c r="M37" t="s">
        <v>41</v>
      </c>
    </row>
    <row r="38" spans="1:13" ht="12.75">
      <c r="A38" t="s">
        <v>26</v>
      </c>
      <c r="B38" s="1">
        <v>1821</v>
      </c>
      <c r="C38" t="s">
        <v>41</v>
      </c>
      <c r="D38" t="s">
        <v>41</v>
      </c>
      <c r="E38" t="s">
        <v>41</v>
      </c>
      <c r="F38" t="s">
        <v>41</v>
      </c>
      <c r="H38" t="s">
        <v>8</v>
      </c>
      <c r="I38" s="1">
        <v>1814</v>
      </c>
      <c r="J38" t="s">
        <v>41</v>
      </c>
      <c r="K38" t="s">
        <v>41</v>
      </c>
      <c r="L38" t="s">
        <v>41</v>
      </c>
      <c r="M38" t="s">
        <v>41</v>
      </c>
    </row>
    <row r="39" spans="1:13" ht="12.75">
      <c r="A39" t="s">
        <v>34</v>
      </c>
      <c r="B39" s="1">
        <v>3326</v>
      </c>
      <c r="C39" t="s">
        <v>41</v>
      </c>
      <c r="D39" t="s">
        <v>41</v>
      </c>
      <c r="E39" t="s">
        <v>41</v>
      </c>
      <c r="F39" t="s">
        <v>41</v>
      </c>
      <c r="H39" t="s">
        <v>5</v>
      </c>
      <c r="I39" s="1">
        <v>1950</v>
      </c>
      <c r="J39" t="s">
        <v>41</v>
      </c>
      <c r="K39" t="s">
        <v>41</v>
      </c>
      <c r="L39" t="s">
        <v>41</v>
      </c>
      <c r="M39" t="s">
        <v>41</v>
      </c>
    </row>
    <row r="40" spans="1:13" ht="12.75">
      <c r="A40" t="s">
        <v>8</v>
      </c>
      <c r="B40" s="1">
        <v>1659</v>
      </c>
      <c r="C40" t="s">
        <v>41</v>
      </c>
      <c r="D40" t="s">
        <v>41</v>
      </c>
      <c r="E40" t="s">
        <v>41</v>
      </c>
      <c r="F40" t="s">
        <v>41</v>
      </c>
      <c r="H40" t="s">
        <v>37</v>
      </c>
      <c r="I40">
        <v>17</v>
      </c>
      <c r="J40" t="s">
        <v>41</v>
      </c>
      <c r="K40" t="s">
        <v>41</v>
      </c>
      <c r="L40" t="s">
        <v>41</v>
      </c>
      <c r="M40" t="s">
        <v>41</v>
      </c>
    </row>
    <row r="41" spans="1:13" ht="12.75">
      <c r="A41" t="s">
        <v>5</v>
      </c>
      <c r="B41" s="1">
        <v>2805</v>
      </c>
      <c r="C41" t="s">
        <v>41</v>
      </c>
      <c r="D41" t="s">
        <v>41</v>
      </c>
      <c r="E41" t="s">
        <v>41</v>
      </c>
      <c r="F41" t="s">
        <v>41</v>
      </c>
      <c r="H41" t="s">
        <v>38</v>
      </c>
      <c r="I41">
        <v>473</v>
      </c>
      <c r="J41" t="s">
        <v>41</v>
      </c>
      <c r="K41" t="s">
        <v>39</v>
      </c>
      <c r="L41" t="s">
        <v>41</v>
      </c>
      <c r="M41">
        <v>912</v>
      </c>
    </row>
    <row r="42" spans="1:13" ht="12.75">
      <c r="A42" t="s">
        <v>35</v>
      </c>
      <c r="B42">
        <v>13</v>
      </c>
      <c r="C42" t="s">
        <v>41</v>
      </c>
      <c r="D42" t="s">
        <v>41</v>
      </c>
      <c r="E42" t="s">
        <v>41</v>
      </c>
      <c r="F42" t="s">
        <v>41</v>
      </c>
      <c r="H42" t="s">
        <v>40</v>
      </c>
      <c r="I42" s="1">
        <v>20255</v>
      </c>
      <c r="J42" t="s">
        <v>41</v>
      </c>
      <c r="K42" t="s">
        <v>40</v>
      </c>
      <c r="L42" t="s">
        <v>41</v>
      </c>
      <c r="M42" s="1">
        <v>19662</v>
      </c>
    </row>
    <row r="43" spans="1:6" ht="12.75">
      <c r="A43" t="s">
        <v>36</v>
      </c>
      <c r="B43">
        <v>4</v>
      </c>
      <c r="C43" t="s">
        <v>41</v>
      </c>
      <c r="D43" t="s">
        <v>41</v>
      </c>
      <c r="E43" t="s">
        <v>41</v>
      </c>
      <c r="F43" t="s">
        <v>41</v>
      </c>
    </row>
    <row r="44" spans="1:6" ht="12.75">
      <c r="A44" t="s">
        <v>37</v>
      </c>
      <c r="B44">
        <v>17</v>
      </c>
      <c r="C44" t="s">
        <v>41</v>
      </c>
      <c r="D44" t="s">
        <v>41</v>
      </c>
      <c r="E44" t="s">
        <v>41</v>
      </c>
      <c r="F44" t="s">
        <v>41</v>
      </c>
    </row>
    <row r="45" ht="12.75">
      <c r="A45" t="s">
        <v>41</v>
      </c>
    </row>
    <row r="46" spans="1:6" ht="12.75">
      <c r="A46" t="s">
        <v>38</v>
      </c>
      <c r="B46">
        <v>212</v>
      </c>
      <c r="C46" t="s">
        <v>41</v>
      </c>
      <c r="D46" t="s">
        <v>39</v>
      </c>
      <c r="E46" t="s">
        <v>41</v>
      </c>
      <c r="F46">
        <v>348</v>
      </c>
    </row>
    <row r="47" spans="1:6" ht="12.75">
      <c r="A47" t="s">
        <v>40</v>
      </c>
      <c r="B47" s="1">
        <v>18661</v>
      </c>
      <c r="C47" t="s">
        <v>41</v>
      </c>
      <c r="D47" t="s">
        <v>40</v>
      </c>
      <c r="E47" t="s">
        <v>41</v>
      </c>
      <c r="F47" s="1">
        <v>18658</v>
      </c>
    </row>
  </sheetData>
  <conditionalFormatting sqref="G2:G21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Bitwix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Clarke</dc:creator>
  <cp:keywords/>
  <dc:description/>
  <cp:lastModifiedBy>Jonathan Clarke</cp:lastModifiedBy>
  <dcterms:created xsi:type="dcterms:W3CDTF">2014-09-29T10:05:48Z</dcterms:created>
  <dcterms:modified xsi:type="dcterms:W3CDTF">2014-09-29T15:16:10Z</dcterms:modified>
  <cp:category/>
  <cp:version/>
  <cp:contentType/>
  <cp:contentStatus/>
</cp:coreProperties>
</file>